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REAR\101 - MAEC\campagne 2025\1_AMI_25_26_27\1_2407_Publication AMI 2025-2026-2027\1_2407_Documents publication AMI\"/>
    </mc:Choice>
  </mc:AlternateContent>
  <bookViews>
    <workbookView xWindow="0" yWindow="0" windowWidth="28800" windowHeight="12300" tabRatio="938" activeTab="4"/>
  </bookViews>
  <sheets>
    <sheet name="Lisez-moi" sheetId="10" r:id="rId1"/>
    <sheet name="1_1 Liste des communes 2025" sheetId="6" r:id="rId2"/>
    <sheet name="1_2 Liste des communes 2026" sheetId="28" r:id="rId3"/>
    <sheet name="1_3 Liste des communes 2027" sheetId="29" r:id="rId4"/>
    <sheet name="2_1 MAEC 2025" sheetId="12" r:id="rId5"/>
    <sheet name="2_2 MAEC 2026" sheetId="26" r:id="rId6"/>
    <sheet name="2_3 MAEC 2027" sheetId="27" r:id="rId7"/>
    <sheet name="3_Animation 2025" sheetId="18" r:id="rId8"/>
    <sheet name="LIST" sheetId="2" state="hidden" r:id="rId9"/>
    <sheet name="Commentaires opérateurs" sheetId="25" r:id="rId10"/>
    <sheet name="Référentiel MAEC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2" l="1"/>
  <c r="T29" i="12"/>
  <c r="T30" i="12"/>
  <c r="T31" i="12"/>
  <c r="T32" i="12"/>
  <c r="T33" i="12"/>
  <c r="T36" i="12"/>
  <c r="T41" i="12"/>
  <c r="T42" i="12"/>
  <c r="T43" i="12"/>
  <c r="T44" i="12"/>
  <c r="T45" i="12"/>
  <c r="T48" i="12"/>
  <c r="T49" i="12"/>
  <c r="T53" i="12"/>
  <c r="T54" i="12"/>
  <c r="T55" i="12"/>
  <c r="T57" i="12"/>
  <c r="T60" i="12"/>
  <c r="T61" i="12"/>
  <c r="T65" i="12"/>
  <c r="T66" i="12"/>
  <c r="T67" i="12"/>
  <c r="T68" i="12"/>
  <c r="T69" i="12"/>
  <c r="T72" i="12"/>
  <c r="T73" i="12"/>
  <c r="T77" i="12"/>
  <c r="T78" i="12"/>
  <c r="T79" i="12"/>
  <c r="T80" i="12"/>
  <c r="T81" i="12"/>
  <c r="T84" i="12"/>
  <c r="T85" i="12"/>
  <c r="T89" i="12"/>
  <c r="T90" i="12"/>
  <c r="T91" i="12"/>
  <c r="S21" i="12"/>
  <c r="T21" i="12" s="1"/>
  <c r="S22" i="12"/>
  <c r="T22" i="12" s="1"/>
  <c r="S23" i="12"/>
  <c r="T23" i="12" s="1"/>
  <c r="S24" i="12"/>
  <c r="T24" i="12" s="1"/>
  <c r="S25" i="12"/>
  <c r="S26" i="12"/>
  <c r="T26" i="12" s="1"/>
  <c r="S27" i="12"/>
  <c r="T27" i="12" s="1"/>
  <c r="S28" i="12"/>
  <c r="T28" i="12" s="1"/>
  <c r="S29" i="12"/>
  <c r="S30" i="12"/>
  <c r="S31" i="12"/>
  <c r="S32" i="12"/>
  <c r="S33" i="12"/>
  <c r="S34" i="12"/>
  <c r="T34" i="12" s="1"/>
  <c r="S35" i="12"/>
  <c r="T35" i="12" s="1"/>
  <c r="S36" i="12"/>
  <c r="S37" i="12"/>
  <c r="T37" i="12" s="1"/>
  <c r="S38" i="12"/>
  <c r="T38" i="12" s="1"/>
  <c r="S39" i="12"/>
  <c r="T39" i="12" s="1"/>
  <c r="S40" i="12"/>
  <c r="T40" i="12" s="1"/>
  <c r="S41" i="12"/>
  <c r="S42" i="12"/>
  <c r="S43" i="12"/>
  <c r="S44" i="12"/>
  <c r="S45" i="12"/>
  <c r="S46" i="12"/>
  <c r="T46" i="12" s="1"/>
  <c r="S47" i="12"/>
  <c r="T47" i="12" s="1"/>
  <c r="S48" i="12"/>
  <c r="S49" i="12"/>
  <c r="S50" i="12"/>
  <c r="T50" i="12" s="1"/>
  <c r="S51" i="12"/>
  <c r="T51" i="12" s="1"/>
  <c r="S52" i="12"/>
  <c r="T52" i="12" s="1"/>
  <c r="S53" i="12"/>
  <c r="S54" i="12"/>
  <c r="S55" i="12"/>
  <c r="S56" i="12"/>
  <c r="T56" i="12" s="1"/>
  <c r="S57" i="12"/>
  <c r="S58" i="12"/>
  <c r="T58" i="12" s="1"/>
  <c r="S59" i="12"/>
  <c r="T59" i="12" s="1"/>
  <c r="S60" i="12"/>
  <c r="S61" i="12"/>
  <c r="S62" i="12"/>
  <c r="T62" i="12" s="1"/>
  <c r="S63" i="12"/>
  <c r="T63" i="12" s="1"/>
  <c r="S64" i="12"/>
  <c r="T64" i="12" s="1"/>
  <c r="S65" i="12"/>
  <c r="S66" i="12"/>
  <c r="S67" i="12"/>
  <c r="S68" i="12"/>
  <c r="S69" i="12"/>
  <c r="S70" i="12"/>
  <c r="T70" i="12" s="1"/>
  <c r="S71" i="12"/>
  <c r="T71" i="12" s="1"/>
  <c r="S72" i="12"/>
  <c r="S73" i="12"/>
  <c r="S74" i="12"/>
  <c r="T74" i="12" s="1"/>
  <c r="S75" i="12"/>
  <c r="T75" i="12" s="1"/>
  <c r="S76" i="12"/>
  <c r="T76" i="12" s="1"/>
  <c r="S77" i="12"/>
  <c r="S78" i="12"/>
  <c r="S79" i="12"/>
  <c r="S80" i="12"/>
  <c r="S81" i="12"/>
  <c r="S82" i="12"/>
  <c r="T82" i="12" s="1"/>
  <c r="S83" i="12"/>
  <c r="T83" i="12" s="1"/>
  <c r="S84" i="12"/>
  <c r="S85" i="12"/>
  <c r="S86" i="12"/>
  <c r="T86" i="12" s="1"/>
  <c r="S87" i="12"/>
  <c r="T87" i="12" s="1"/>
  <c r="S88" i="12"/>
  <c r="T88" i="12" s="1"/>
  <c r="S89" i="12"/>
  <c r="S90" i="12"/>
  <c r="S91" i="12"/>
  <c r="T92" i="12" l="1"/>
  <c r="O12" i="12" s="1"/>
  <c r="I92" i="27" l="1"/>
  <c r="O91" i="27"/>
  <c r="N91" i="27"/>
  <c r="L91" i="27"/>
  <c r="P91" i="27" s="1"/>
  <c r="O90" i="27"/>
  <c r="N90" i="27"/>
  <c r="L90" i="27"/>
  <c r="P90" i="27" s="1"/>
  <c r="O89" i="27"/>
  <c r="N89" i="27"/>
  <c r="L89" i="27"/>
  <c r="P89" i="27" s="1"/>
  <c r="O88" i="27"/>
  <c r="N88" i="27"/>
  <c r="L88" i="27"/>
  <c r="P88" i="27" s="1"/>
  <c r="O87" i="27"/>
  <c r="N87" i="27"/>
  <c r="L87" i="27"/>
  <c r="P87" i="27" s="1"/>
  <c r="O86" i="27"/>
  <c r="N86" i="27"/>
  <c r="L86" i="27"/>
  <c r="P86" i="27" s="1"/>
  <c r="O85" i="27"/>
  <c r="N85" i="27"/>
  <c r="L85" i="27"/>
  <c r="P85" i="27" s="1"/>
  <c r="O84" i="27"/>
  <c r="N84" i="27"/>
  <c r="L84" i="27"/>
  <c r="P84" i="27" s="1"/>
  <c r="O83" i="27"/>
  <c r="N83" i="27"/>
  <c r="L83" i="27"/>
  <c r="P83" i="27" s="1"/>
  <c r="O82" i="27"/>
  <c r="N82" i="27"/>
  <c r="L82" i="27"/>
  <c r="P82" i="27" s="1"/>
  <c r="O81" i="27"/>
  <c r="N81" i="27"/>
  <c r="L81" i="27"/>
  <c r="P81" i="27" s="1"/>
  <c r="O80" i="27"/>
  <c r="N80" i="27"/>
  <c r="L80" i="27"/>
  <c r="P80" i="27" s="1"/>
  <c r="O79" i="27"/>
  <c r="N79" i="27"/>
  <c r="L79" i="27"/>
  <c r="P79" i="27" s="1"/>
  <c r="O78" i="27"/>
  <c r="N78" i="27"/>
  <c r="L78" i="27"/>
  <c r="P78" i="27" s="1"/>
  <c r="O77" i="27"/>
  <c r="N77" i="27"/>
  <c r="L77" i="27"/>
  <c r="P77" i="27" s="1"/>
  <c r="O76" i="27"/>
  <c r="N76" i="27"/>
  <c r="L76" i="27"/>
  <c r="P76" i="27" s="1"/>
  <c r="O75" i="27"/>
  <c r="N75" i="27"/>
  <c r="L75" i="27"/>
  <c r="P75" i="27" s="1"/>
  <c r="O74" i="27"/>
  <c r="N74" i="27"/>
  <c r="L74" i="27"/>
  <c r="P74" i="27" s="1"/>
  <c r="O73" i="27"/>
  <c r="N73" i="27"/>
  <c r="L73" i="27"/>
  <c r="P73" i="27" s="1"/>
  <c r="O72" i="27"/>
  <c r="N72" i="27"/>
  <c r="L72" i="27"/>
  <c r="P72" i="27" s="1"/>
  <c r="O71" i="27"/>
  <c r="N71" i="27"/>
  <c r="L71" i="27"/>
  <c r="P71" i="27" s="1"/>
  <c r="O70" i="27"/>
  <c r="N70" i="27"/>
  <c r="L70" i="27"/>
  <c r="P70" i="27" s="1"/>
  <c r="O69" i="27"/>
  <c r="N69" i="27"/>
  <c r="L69" i="27"/>
  <c r="P69" i="27" s="1"/>
  <c r="O68" i="27"/>
  <c r="N68" i="27"/>
  <c r="L68" i="27"/>
  <c r="P68" i="27" s="1"/>
  <c r="O67" i="27"/>
  <c r="N67" i="27"/>
  <c r="L67" i="27"/>
  <c r="P67" i="27" s="1"/>
  <c r="O66" i="27"/>
  <c r="N66" i="27"/>
  <c r="L66" i="27"/>
  <c r="P66" i="27" s="1"/>
  <c r="O65" i="27"/>
  <c r="N65" i="27"/>
  <c r="L65" i="27"/>
  <c r="P65" i="27" s="1"/>
  <c r="O64" i="27"/>
  <c r="N64" i="27"/>
  <c r="L64" i="27"/>
  <c r="P64" i="27" s="1"/>
  <c r="O63" i="27"/>
  <c r="N63" i="27"/>
  <c r="L63" i="27"/>
  <c r="P63" i="27" s="1"/>
  <c r="O62" i="27"/>
  <c r="N62" i="27"/>
  <c r="L62" i="27"/>
  <c r="P62" i="27" s="1"/>
  <c r="O61" i="27"/>
  <c r="N61" i="27"/>
  <c r="L61" i="27"/>
  <c r="P61" i="27" s="1"/>
  <c r="O60" i="27"/>
  <c r="N60" i="27"/>
  <c r="L60" i="27"/>
  <c r="P60" i="27" s="1"/>
  <c r="O59" i="27"/>
  <c r="N59" i="27"/>
  <c r="L59" i="27"/>
  <c r="P59" i="27" s="1"/>
  <c r="O58" i="27"/>
  <c r="N58" i="27"/>
  <c r="L58" i="27"/>
  <c r="P58" i="27" s="1"/>
  <c r="O57" i="27"/>
  <c r="N57" i="27"/>
  <c r="L57" i="27"/>
  <c r="P57" i="27" s="1"/>
  <c r="O56" i="27"/>
  <c r="N56" i="27"/>
  <c r="L56" i="27"/>
  <c r="P56" i="27" s="1"/>
  <c r="O55" i="27"/>
  <c r="N55" i="27"/>
  <c r="L55" i="27"/>
  <c r="P55" i="27" s="1"/>
  <c r="O54" i="27"/>
  <c r="N54" i="27"/>
  <c r="L54" i="27"/>
  <c r="P54" i="27" s="1"/>
  <c r="O53" i="27"/>
  <c r="N53" i="27"/>
  <c r="L53" i="27"/>
  <c r="P53" i="27" s="1"/>
  <c r="O52" i="27"/>
  <c r="N52" i="27"/>
  <c r="L52" i="27"/>
  <c r="P52" i="27" s="1"/>
  <c r="O51" i="27"/>
  <c r="N51" i="27"/>
  <c r="L51" i="27"/>
  <c r="P51" i="27" s="1"/>
  <c r="O50" i="27"/>
  <c r="N50" i="27"/>
  <c r="L50" i="27"/>
  <c r="P50" i="27" s="1"/>
  <c r="O49" i="27"/>
  <c r="N49" i="27"/>
  <c r="L49" i="27"/>
  <c r="P49" i="27" s="1"/>
  <c r="O48" i="27"/>
  <c r="N48" i="27"/>
  <c r="L48" i="27"/>
  <c r="P48" i="27" s="1"/>
  <c r="O47" i="27"/>
  <c r="N47" i="27"/>
  <c r="L47" i="27"/>
  <c r="P47" i="27" s="1"/>
  <c r="O46" i="27"/>
  <c r="N46" i="27"/>
  <c r="L46" i="27"/>
  <c r="P46" i="27" s="1"/>
  <c r="O45" i="27"/>
  <c r="N45" i="27"/>
  <c r="L45" i="27"/>
  <c r="P45" i="27" s="1"/>
  <c r="O44" i="27"/>
  <c r="N44" i="27"/>
  <c r="L44" i="27"/>
  <c r="P44" i="27" s="1"/>
  <c r="O43" i="27"/>
  <c r="N43" i="27"/>
  <c r="L43" i="27"/>
  <c r="P43" i="27" s="1"/>
  <c r="O42" i="27"/>
  <c r="N42" i="27"/>
  <c r="L42" i="27"/>
  <c r="P42" i="27" s="1"/>
  <c r="O41" i="27"/>
  <c r="N41" i="27"/>
  <c r="L41" i="27"/>
  <c r="P41" i="27" s="1"/>
  <c r="O40" i="27"/>
  <c r="N40" i="27"/>
  <c r="L40" i="27"/>
  <c r="P40" i="27" s="1"/>
  <c r="O39" i="27"/>
  <c r="N39" i="27"/>
  <c r="L39" i="27"/>
  <c r="P39" i="27" s="1"/>
  <c r="O38" i="27"/>
  <c r="N38" i="27"/>
  <c r="L38" i="27"/>
  <c r="P38" i="27" s="1"/>
  <c r="O37" i="27"/>
  <c r="N37" i="27"/>
  <c r="L37" i="27"/>
  <c r="P37" i="27" s="1"/>
  <c r="O36" i="27"/>
  <c r="N36" i="27"/>
  <c r="L36" i="27"/>
  <c r="P36" i="27" s="1"/>
  <c r="O35" i="27"/>
  <c r="N35" i="27"/>
  <c r="L35" i="27"/>
  <c r="P35" i="27" s="1"/>
  <c r="O34" i="27"/>
  <c r="N34" i="27"/>
  <c r="L34" i="27"/>
  <c r="P34" i="27" s="1"/>
  <c r="O33" i="27"/>
  <c r="N33" i="27"/>
  <c r="L33" i="27"/>
  <c r="P33" i="27" s="1"/>
  <c r="O32" i="27"/>
  <c r="N32" i="27"/>
  <c r="L32" i="27"/>
  <c r="P32" i="27" s="1"/>
  <c r="O31" i="27"/>
  <c r="N31" i="27"/>
  <c r="L31" i="27"/>
  <c r="P31" i="27" s="1"/>
  <c r="O30" i="27"/>
  <c r="N30" i="27"/>
  <c r="L30" i="27"/>
  <c r="P30" i="27" s="1"/>
  <c r="O29" i="27"/>
  <c r="N29" i="27"/>
  <c r="L29" i="27"/>
  <c r="P29" i="27" s="1"/>
  <c r="O28" i="27"/>
  <c r="N28" i="27"/>
  <c r="L28" i="27"/>
  <c r="P28" i="27" s="1"/>
  <c r="O27" i="27"/>
  <c r="N27" i="27"/>
  <c r="L27" i="27"/>
  <c r="P27" i="27" s="1"/>
  <c r="O26" i="27"/>
  <c r="N26" i="27"/>
  <c r="L26" i="27"/>
  <c r="P26" i="27" s="1"/>
  <c r="O25" i="27"/>
  <c r="N25" i="27"/>
  <c r="L25" i="27"/>
  <c r="P25" i="27" s="1"/>
  <c r="O24" i="27"/>
  <c r="N24" i="27"/>
  <c r="L24" i="27"/>
  <c r="P24" i="27" s="1"/>
  <c r="O23" i="27"/>
  <c r="N23" i="27"/>
  <c r="L23" i="27"/>
  <c r="P23" i="27" s="1"/>
  <c r="O22" i="27"/>
  <c r="N22" i="27"/>
  <c r="N92" i="27" s="1"/>
  <c r="K10" i="27" s="1"/>
  <c r="L22" i="27"/>
  <c r="P22" i="27" s="1"/>
  <c r="O21" i="27"/>
  <c r="O92" i="27" s="1"/>
  <c r="K11" i="27" s="1"/>
  <c r="N21" i="27"/>
  <c r="L21" i="27"/>
  <c r="L92" i="27" s="1"/>
  <c r="I92" i="26"/>
  <c r="P91" i="26"/>
  <c r="O91" i="26"/>
  <c r="N91" i="26"/>
  <c r="L91" i="26"/>
  <c r="P90" i="26"/>
  <c r="O90" i="26"/>
  <c r="N90" i="26"/>
  <c r="L90" i="26"/>
  <c r="O89" i="26"/>
  <c r="N89" i="26"/>
  <c r="L89" i="26"/>
  <c r="P89" i="26" s="1"/>
  <c r="P88" i="26"/>
  <c r="O88" i="26"/>
  <c r="N88" i="26"/>
  <c r="L88" i="26"/>
  <c r="P87" i="26"/>
  <c r="O87" i="26"/>
  <c r="N87" i="26"/>
  <c r="L87" i="26"/>
  <c r="O86" i="26"/>
  <c r="N86" i="26"/>
  <c r="L86" i="26"/>
  <c r="P86" i="26" s="1"/>
  <c r="P85" i="26"/>
  <c r="O85" i="26"/>
  <c r="N85" i="26"/>
  <c r="L85" i="26"/>
  <c r="P84" i="26"/>
  <c r="O84" i="26"/>
  <c r="N84" i="26"/>
  <c r="L84" i="26"/>
  <c r="O83" i="26"/>
  <c r="N83" i="26"/>
  <c r="L83" i="26"/>
  <c r="P83" i="26" s="1"/>
  <c r="P82" i="26"/>
  <c r="O82" i="26"/>
  <c r="N82" i="26"/>
  <c r="L82" i="26"/>
  <c r="P81" i="26"/>
  <c r="O81" i="26"/>
  <c r="N81" i="26"/>
  <c r="L81" i="26"/>
  <c r="O80" i="26"/>
  <c r="N80" i="26"/>
  <c r="L80" i="26"/>
  <c r="P80" i="26" s="1"/>
  <c r="P79" i="26"/>
  <c r="O79" i="26"/>
  <c r="N79" i="26"/>
  <c r="L79" i="26"/>
  <c r="P78" i="26"/>
  <c r="O78" i="26"/>
  <c r="N78" i="26"/>
  <c r="L78" i="26"/>
  <c r="O77" i="26"/>
  <c r="N77" i="26"/>
  <c r="L77" i="26"/>
  <c r="P77" i="26" s="1"/>
  <c r="P76" i="26"/>
  <c r="O76" i="26"/>
  <c r="N76" i="26"/>
  <c r="L76" i="26"/>
  <c r="P75" i="26"/>
  <c r="O75" i="26"/>
  <c r="N75" i="26"/>
  <c r="L75" i="26"/>
  <c r="O74" i="26"/>
  <c r="N74" i="26"/>
  <c r="L74" i="26"/>
  <c r="P74" i="26" s="1"/>
  <c r="P73" i="26"/>
  <c r="O73" i="26"/>
  <c r="N73" i="26"/>
  <c r="L73" i="26"/>
  <c r="P72" i="26"/>
  <c r="O72" i="26"/>
  <c r="N72" i="26"/>
  <c r="L72" i="26"/>
  <c r="O71" i="26"/>
  <c r="N71" i="26"/>
  <c r="L71" i="26"/>
  <c r="P71" i="26" s="1"/>
  <c r="P70" i="26"/>
  <c r="O70" i="26"/>
  <c r="N70" i="26"/>
  <c r="L70" i="26"/>
  <c r="P69" i="26"/>
  <c r="O69" i="26"/>
  <c r="N69" i="26"/>
  <c r="L69" i="26"/>
  <c r="O68" i="26"/>
  <c r="N68" i="26"/>
  <c r="L68" i="26"/>
  <c r="P68" i="26" s="1"/>
  <c r="P67" i="26"/>
  <c r="O67" i="26"/>
  <c r="N67" i="26"/>
  <c r="L67" i="26"/>
  <c r="P66" i="26"/>
  <c r="O66" i="26"/>
  <c r="N66" i="26"/>
  <c r="L66" i="26"/>
  <c r="O65" i="26"/>
  <c r="N65" i="26"/>
  <c r="L65" i="26"/>
  <c r="P65" i="26" s="1"/>
  <c r="P64" i="26"/>
  <c r="O64" i="26"/>
  <c r="N64" i="26"/>
  <c r="L64" i="26"/>
  <c r="P63" i="26"/>
  <c r="O63" i="26"/>
  <c r="N63" i="26"/>
  <c r="L63" i="26"/>
  <c r="O62" i="26"/>
  <c r="N62" i="26"/>
  <c r="L62" i="26"/>
  <c r="P62" i="26" s="1"/>
  <c r="P61" i="26"/>
  <c r="O61" i="26"/>
  <c r="N61" i="26"/>
  <c r="L61" i="26"/>
  <c r="P60" i="26"/>
  <c r="O60" i="26"/>
  <c r="N60" i="26"/>
  <c r="L60" i="26"/>
  <c r="O59" i="26"/>
  <c r="N59" i="26"/>
  <c r="L59" i="26"/>
  <c r="P59" i="26" s="1"/>
  <c r="P58" i="26"/>
  <c r="O58" i="26"/>
  <c r="N58" i="26"/>
  <c r="L58" i="26"/>
  <c r="P57" i="26"/>
  <c r="O57" i="26"/>
  <c r="N57" i="26"/>
  <c r="L57" i="26"/>
  <c r="O56" i="26"/>
  <c r="N56" i="26"/>
  <c r="L56" i="26"/>
  <c r="P56" i="26" s="1"/>
  <c r="P55" i="26"/>
  <c r="O55" i="26"/>
  <c r="N55" i="26"/>
  <c r="L55" i="26"/>
  <c r="P54" i="26"/>
  <c r="O54" i="26"/>
  <c r="N54" i="26"/>
  <c r="L54" i="26"/>
  <c r="O53" i="26"/>
  <c r="N53" i="26"/>
  <c r="L53" i="26"/>
  <c r="P53" i="26" s="1"/>
  <c r="P52" i="26"/>
  <c r="O52" i="26"/>
  <c r="N52" i="26"/>
  <c r="L52" i="26"/>
  <c r="P51" i="26"/>
  <c r="O51" i="26"/>
  <c r="N51" i="26"/>
  <c r="L51" i="26"/>
  <c r="O50" i="26"/>
  <c r="N50" i="26"/>
  <c r="L50" i="26"/>
  <c r="P50" i="26" s="1"/>
  <c r="P49" i="26"/>
  <c r="O49" i="26"/>
  <c r="N49" i="26"/>
  <c r="L49" i="26"/>
  <c r="P48" i="26"/>
  <c r="O48" i="26"/>
  <c r="N48" i="26"/>
  <c r="L48" i="26"/>
  <c r="O47" i="26"/>
  <c r="N47" i="26"/>
  <c r="L47" i="26"/>
  <c r="P47" i="26" s="1"/>
  <c r="P46" i="26"/>
  <c r="O46" i="26"/>
  <c r="N46" i="26"/>
  <c r="L46" i="26"/>
  <c r="P45" i="26"/>
  <c r="O45" i="26"/>
  <c r="N45" i="26"/>
  <c r="L45" i="26"/>
  <c r="O44" i="26"/>
  <c r="N44" i="26"/>
  <c r="L44" i="26"/>
  <c r="P44" i="26" s="1"/>
  <c r="P43" i="26"/>
  <c r="O43" i="26"/>
  <c r="N43" i="26"/>
  <c r="L43" i="26"/>
  <c r="P42" i="26"/>
  <c r="O42" i="26"/>
  <c r="N42" i="26"/>
  <c r="L42" i="26"/>
  <c r="O41" i="26"/>
  <c r="N41" i="26"/>
  <c r="L41" i="26"/>
  <c r="P41" i="26" s="1"/>
  <c r="P40" i="26"/>
  <c r="O40" i="26"/>
  <c r="N40" i="26"/>
  <c r="L40" i="26"/>
  <c r="P39" i="26"/>
  <c r="O39" i="26"/>
  <c r="N39" i="26"/>
  <c r="L39" i="26"/>
  <c r="O38" i="26"/>
  <c r="N38" i="26"/>
  <c r="L38" i="26"/>
  <c r="P38" i="26" s="1"/>
  <c r="P37" i="26"/>
  <c r="O37" i="26"/>
  <c r="N37" i="26"/>
  <c r="L37" i="26"/>
  <c r="P36" i="26"/>
  <c r="O36" i="26"/>
  <c r="N36" i="26"/>
  <c r="L36" i="26"/>
  <c r="O35" i="26"/>
  <c r="N35" i="26"/>
  <c r="L35" i="26"/>
  <c r="P35" i="26" s="1"/>
  <c r="P34" i="26"/>
  <c r="O34" i="26"/>
  <c r="N34" i="26"/>
  <c r="L34" i="26"/>
  <c r="P33" i="26"/>
  <c r="O33" i="26"/>
  <c r="N33" i="26"/>
  <c r="L33" i="26"/>
  <c r="O32" i="26"/>
  <c r="N32" i="26"/>
  <c r="L32" i="26"/>
  <c r="P32" i="26" s="1"/>
  <c r="P31" i="26"/>
  <c r="O31" i="26"/>
  <c r="N31" i="26"/>
  <c r="L31" i="26"/>
  <c r="P30" i="26"/>
  <c r="O30" i="26"/>
  <c r="N30" i="26"/>
  <c r="L30" i="26"/>
  <c r="O29" i="26"/>
  <c r="N29" i="26"/>
  <c r="L29" i="26"/>
  <c r="P29" i="26" s="1"/>
  <c r="P28" i="26"/>
  <c r="O28" i="26"/>
  <c r="N28" i="26"/>
  <c r="L28" i="26"/>
  <c r="P27" i="26"/>
  <c r="O27" i="26"/>
  <c r="N27" i="26"/>
  <c r="L27" i="26"/>
  <c r="O26" i="26"/>
  <c r="N26" i="26"/>
  <c r="L26" i="26"/>
  <c r="P26" i="26" s="1"/>
  <c r="P25" i="26"/>
  <c r="O25" i="26"/>
  <c r="N25" i="26"/>
  <c r="L25" i="26"/>
  <c r="P24" i="26"/>
  <c r="O24" i="26"/>
  <c r="N24" i="26"/>
  <c r="L24" i="26"/>
  <c r="O23" i="26"/>
  <c r="O92" i="26" s="1"/>
  <c r="K11" i="26" s="1"/>
  <c r="N23" i="26"/>
  <c r="N92" i="26" s="1"/>
  <c r="K10" i="26" s="1"/>
  <c r="L23" i="26"/>
  <c r="L92" i="26" s="1"/>
  <c r="P22" i="26"/>
  <c r="O22" i="26"/>
  <c r="N22" i="26"/>
  <c r="L22" i="26"/>
  <c r="P21" i="26"/>
  <c r="O21" i="26"/>
  <c r="N21" i="26"/>
  <c r="L21" i="26"/>
  <c r="P21" i="27" l="1"/>
  <c r="P92" i="27" s="1"/>
  <c r="K12" i="27" s="1"/>
  <c r="P23" i="26"/>
  <c r="P92" i="26" s="1"/>
  <c r="K12" i="26" s="1"/>
  <c r="F16" i="18" l="1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I92" i="12" l="1"/>
  <c r="M12" i="12" s="1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49" i="12"/>
  <c r="P49" i="12" s="1"/>
  <c r="L50" i="12"/>
  <c r="P50" i="12" s="1"/>
  <c r="L51" i="12"/>
  <c r="P51" i="12" s="1"/>
  <c r="L52" i="12"/>
  <c r="P52" i="12" s="1"/>
  <c r="L53" i="12"/>
  <c r="P53" i="12" s="1"/>
  <c r="L54" i="12"/>
  <c r="P54" i="12" s="1"/>
  <c r="L55" i="12"/>
  <c r="P55" i="12" s="1"/>
  <c r="L56" i="12"/>
  <c r="P56" i="12" s="1"/>
  <c r="L57" i="12"/>
  <c r="P57" i="12" s="1"/>
  <c r="L58" i="12"/>
  <c r="P58" i="12" s="1"/>
  <c r="L59" i="12"/>
  <c r="P59" i="12" s="1"/>
  <c r="L60" i="12"/>
  <c r="P60" i="12" s="1"/>
  <c r="L61" i="12"/>
  <c r="P61" i="12" s="1"/>
  <c r="L62" i="12"/>
  <c r="P62" i="12" s="1"/>
  <c r="L63" i="12"/>
  <c r="P63" i="12" s="1"/>
  <c r="L64" i="12"/>
  <c r="P64" i="12" s="1"/>
  <c r="L65" i="12"/>
  <c r="P65" i="12" s="1"/>
  <c r="L66" i="12"/>
  <c r="P66" i="12" s="1"/>
  <c r="L67" i="12"/>
  <c r="P67" i="12" s="1"/>
  <c r="L68" i="12"/>
  <c r="P68" i="12" s="1"/>
  <c r="L69" i="12"/>
  <c r="P69" i="12" s="1"/>
  <c r="L70" i="12"/>
  <c r="P70" i="12" s="1"/>
  <c r="L71" i="12"/>
  <c r="P71" i="12" s="1"/>
  <c r="L72" i="12"/>
  <c r="P72" i="12" s="1"/>
  <c r="L73" i="12"/>
  <c r="P73" i="12" s="1"/>
  <c r="L74" i="12"/>
  <c r="P74" i="12" s="1"/>
  <c r="L75" i="12"/>
  <c r="P75" i="12" s="1"/>
  <c r="L76" i="12"/>
  <c r="P76" i="12" s="1"/>
  <c r="L77" i="12"/>
  <c r="P77" i="12" s="1"/>
  <c r="L78" i="12"/>
  <c r="P78" i="12" s="1"/>
  <c r="L79" i="12"/>
  <c r="P79" i="12" s="1"/>
  <c r="L80" i="12"/>
  <c r="P80" i="12" s="1"/>
  <c r="L81" i="12"/>
  <c r="P81" i="12" s="1"/>
  <c r="L82" i="12"/>
  <c r="P82" i="12" s="1"/>
  <c r="L83" i="12"/>
  <c r="P83" i="12" s="1"/>
  <c r="L84" i="12"/>
  <c r="P84" i="12" s="1"/>
  <c r="L85" i="12"/>
  <c r="P85" i="12" s="1"/>
  <c r="L86" i="12"/>
  <c r="P86" i="12" s="1"/>
  <c r="L87" i="12"/>
  <c r="P87" i="12" s="1"/>
  <c r="L88" i="12"/>
  <c r="P88" i="12" s="1"/>
  <c r="L89" i="12"/>
  <c r="P89" i="12" s="1"/>
  <c r="L90" i="12"/>
  <c r="P90" i="12" s="1"/>
  <c r="L91" i="12"/>
  <c r="P91" i="12" s="1"/>
  <c r="L21" i="12"/>
  <c r="P21" i="12" s="1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F47" i="11"/>
  <c r="F52" i="18" l="1"/>
  <c r="C10" i="18" s="1"/>
  <c r="N92" i="12"/>
  <c r="K10" i="12" s="1"/>
  <c r="L92" i="12"/>
  <c r="P92" i="12"/>
  <c r="K12" i="12" s="1"/>
  <c r="O92" i="12"/>
  <c r="K11" i="12" s="1"/>
  <c r="J77" i="11" l="1"/>
  <c r="I77" i="11"/>
  <c r="H77" i="11"/>
  <c r="J76" i="11"/>
  <c r="I76" i="11"/>
  <c r="H76" i="11"/>
  <c r="J75" i="11"/>
  <c r="I75" i="11"/>
  <c r="H75" i="11"/>
  <c r="D75" i="11"/>
  <c r="J74" i="11"/>
  <c r="I74" i="11"/>
  <c r="H74" i="11"/>
  <c r="D74" i="11"/>
  <c r="J73" i="11"/>
  <c r="I73" i="11"/>
  <c r="H73" i="11"/>
  <c r="D73" i="11"/>
  <c r="J72" i="11"/>
  <c r="I72" i="11"/>
  <c r="H72" i="11"/>
  <c r="D72" i="11"/>
  <c r="J71" i="11"/>
  <c r="I71" i="11"/>
  <c r="H71" i="11"/>
  <c r="J70" i="11"/>
  <c r="I70" i="11"/>
  <c r="H70" i="11"/>
  <c r="J69" i="11"/>
  <c r="I69" i="11"/>
  <c r="H69" i="11"/>
  <c r="J68" i="11"/>
  <c r="I68" i="11"/>
  <c r="H68" i="11"/>
  <c r="G67" i="11"/>
  <c r="I67" i="11" s="1"/>
  <c r="G66" i="11"/>
  <c r="I66" i="11" s="1"/>
  <c r="G65" i="11"/>
  <c r="I65" i="11" s="1"/>
  <c r="G64" i="11"/>
  <c r="J64" i="11" s="1"/>
  <c r="G63" i="11"/>
  <c r="I63" i="11" s="1"/>
  <c r="G62" i="11"/>
  <c r="I62" i="11" s="1"/>
  <c r="G61" i="11"/>
  <c r="J61" i="11" s="1"/>
  <c r="G60" i="11"/>
  <c r="I60" i="11" s="1"/>
  <c r="G59" i="11"/>
  <c r="I59" i="11" s="1"/>
  <c r="G58" i="11"/>
  <c r="J58" i="11" s="1"/>
  <c r="G57" i="11"/>
  <c r="I57" i="11" s="1"/>
  <c r="G56" i="11"/>
  <c r="I56" i="11" s="1"/>
  <c r="G55" i="11"/>
  <c r="J55" i="11" s="1"/>
  <c r="G54" i="11"/>
  <c r="I54" i="11" s="1"/>
  <c r="G53" i="11"/>
  <c r="I53" i="11" s="1"/>
  <c r="G52" i="11"/>
  <c r="H52" i="11" s="1"/>
  <c r="G51" i="11"/>
  <c r="I51" i="11" s="1"/>
  <c r="G50" i="11"/>
  <c r="I50" i="11" s="1"/>
  <c r="J49" i="11"/>
  <c r="I49" i="11"/>
  <c r="H49" i="11"/>
  <c r="J48" i="11"/>
  <c r="I48" i="11"/>
  <c r="H48" i="11"/>
  <c r="J47" i="11"/>
  <c r="I47" i="11"/>
  <c r="H47" i="11"/>
  <c r="J46" i="11"/>
  <c r="I46" i="11"/>
  <c r="H46" i="11"/>
  <c r="J45" i="11"/>
  <c r="I45" i="11"/>
  <c r="H45" i="11"/>
  <c r="J44" i="11"/>
  <c r="I44" i="11"/>
  <c r="H44" i="11"/>
  <c r="J43" i="11"/>
  <c r="I43" i="11"/>
  <c r="H43" i="11"/>
  <c r="J42" i="11"/>
  <c r="I42" i="11"/>
  <c r="H42" i="11"/>
  <c r="J41" i="11"/>
  <c r="I41" i="11"/>
  <c r="H41" i="11"/>
  <c r="J40" i="11"/>
  <c r="I40" i="11"/>
  <c r="H40" i="11"/>
  <c r="J39" i="11"/>
  <c r="I39" i="11"/>
  <c r="H39" i="11"/>
  <c r="J38" i="11"/>
  <c r="I38" i="11"/>
  <c r="H38" i="11"/>
  <c r="J37" i="11"/>
  <c r="I37" i="11"/>
  <c r="H37" i="11"/>
  <c r="J36" i="11"/>
  <c r="I36" i="11"/>
  <c r="H36" i="11"/>
  <c r="J35" i="11"/>
  <c r="I35" i="11"/>
  <c r="H35" i="11"/>
  <c r="G34" i="11"/>
  <c r="J34" i="11" s="1"/>
  <c r="G33" i="11"/>
  <c r="J33" i="11" s="1"/>
  <c r="G32" i="11"/>
  <c r="J32" i="11" s="1"/>
  <c r="G31" i="11"/>
  <c r="I31" i="11" s="1"/>
  <c r="G30" i="11"/>
  <c r="J30" i="11" s="1"/>
  <c r="G29" i="11"/>
  <c r="J29" i="11" s="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G21" i="11"/>
  <c r="J21" i="11" s="1"/>
  <c r="G20" i="11"/>
  <c r="J20" i="11" s="1"/>
  <c r="G19" i="11"/>
  <c r="J19" i="11" s="1"/>
  <c r="G18" i="11"/>
  <c r="J18" i="11" s="1"/>
  <c r="G17" i="11"/>
  <c r="J17" i="11" s="1"/>
  <c r="G16" i="11"/>
  <c r="J16" i="11" s="1"/>
  <c r="G15" i="11"/>
  <c r="J15" i="11" s="1"/>
  <c r="G14" i="11"/>
  <c r="I14" i="11" s="1"/>
  <c r="G13" i="11"/>
  <c r="J13" i="11" s="1"/>
  <c r="G12" i="11"/>
  <c r="J12" i="11" s="1"/>
  <c r="M11" i="11"/>
  <c r="G11" i="11"/>
  <c r="H11" i="11" s="1"/>
  <c r="G10" i="11"/>
  <c r="J10" i="11" s="1"/>
  <c r="J9" i="11"/>
  <c r="I9" i="11"/>
  <c r="H9" i="11"/>
  <c r="J8" i="11"/>
  <c r="I8" i="11"/>
  <c r="H8" i="11"/>
  <c r="D8" i="11"/>
  <c r="J7" i="11"/>
  <c r="I7" i="11"/>
  <c r="H7" i="11"/>
  <c r="D7" i="11"/>
  <c r="I16" i="11" l="1"/>
  <c r="J67" i="11"/>
  <c r="I52" i="11"/>
  <c r="H63" i="11"/>
  <c r="H51" i="11"/>
  <c r="J14" i="11"/>
  <c r="H17" i="11"/>
  <c r="J52" i="11"/>
  <c r="J53" i="11"/>
  <c r="H64" i="11"/>
  <c r="I64" i="11"/>
  <c r="H31" i="11"/>
  <c r="H54" i="11"/>
  <c r="H18" i="11"/>
  <c r="J63" i="11"/>
  <c r="H56" i="11"/>
  <c r="I18" i="11"/>
  <c r="H16" i="11"/>
  <c r="J59" i="11"/>
  <c r="I11" i="11"/>
  <c r="H14" i="11"/>
  <c r="J11" i="11"/>
  <c r="H53" i="11"/>
  <c r="J60" i="11"/>
  <c r="H66" i="11"/>
  <c r="H30" i="11"/>
  <c r="H57" i="11"/>
  <c r="I30" i="11"/>
  <c r="H33" i="11"/>
  <c r="H50" i="11"/>
  <c r="J57" i="11"/>
  <c r="H61" i="11"/>
  <c r="J50" i="11"/>
  <c r="I61" i="11"/>
  <c r="J54" i="11"/>
  <c r="H58" i="11"/>
  <c r="H65" i="11"/>
  <c r="I58" i="11"/>
  <c r="J65" i="11"/>
  <c r="J51" i="11"/>
  <c r="H55" i="11"/>
  <c r="H62" i="11"/>
  <c r="I17" i="11"/>
  <c r="H29" i="11"/>
  <c r="J31" i="11"/>
  <c r="I55" i="11"/>
  <c r="J62" i="11"/>
  <c r="I29" i="11"/>
  <c r="H59" i="11"/>
  <c r="J66" i="11"/>
  <c r="H20" i="11"/>
  <c r="H67" i="11"/>
  <c r="H12" i="11"/>
  <c r="I13" i="11"/>
  <c r="J56" i="11"/>
  <c r="H60" i="11"/>
  <c r="I12" i="11"/>
  <c r="H19" i="11"/>
  <c r="H32" i="11"/>
  <c r="I32" i="11"/>
  <c r="I19" i="11"/>
  <c r="H21" i="11"/>
  <c r="H34" i="11"/>
  <c r="I21" i="11"/>
  <c r="I34" i="11"/>
  <c r="H13" i="11"/>
  <c r="H10" i="11"/>
  <c r="H15" i="11"/>
  <c r="I20" i="11"/>
  <c r="I33" i="11"/>
  <c r="I15" i="11"/>
  <c r="I10" i="11"/>
</calcChain>
</file>

<file path=xl/sharedStrings.xml><?xml version="1.0" encoding="utf-8"?>
<sst xmlns="http://schemas.openxmlformats.org/spreadsheetml/2006/main" count="792" uniqueCount="237">
  <si>
    <t>biodiversité</t>
  </si>
  <si>
    <t>eau</t>
  </si>
  <si>
    <t>sol</t>
  </si>
  <si>
    <t>bien-être monogastriques</t>
  </si>
  <si>
    <t>ZI</t>
  </si>
  <si>
    <t xml:space="preserve">n° INSEE de la commune </t>
  </si>
  <si>
    <t xml:space="preserve">Contact mail de la personne ayant renseigné ce document: </t>
  </si>
  <si>
    <t xml:space="preserve">Date de l'envoi du document à la DRAAF: </t>
  </si>
  <si>
    <t xml:space="preserve">Nom du territoire </t>
  </si>
  <si>
    <t>Département</t>
  </si>
  <si>
    <t xml:space="preserve">Nom de  la commune </t>
  </si>
  <si>
    <t xml:space="preserve">Nom de la personne ayant renseigné ce document / Structure : </t>
  </si>
  <si>
    <t>PLAFONDS MAEC 2024</t>
  </si>
  <si>
    <t>Familles plafonds</t>
  </si>
  <si>
    <t>montant unitaire €  /ha</t>
  </si>
  <si>
    <t>plafond € annuel</t>
  </si>
  <si>
    <t>nb plafond hectares financés (ha)</t>
  </si>
  <si>
    <t>plafond € sur 5 ans</t>
  </si>
  <si>
    <t>plafond € sur 5 ans si GAEC avec 2 associés (*2)</t>
  </si>
  <si>
    <t>plafond € sur 5 ans si GAEC avec 3 associés (*3)</t>
  </si>
  <si>
    <t>plafond € sur 5 ans si GAEC avec 4 associés (*4)</t>
  </si>
  <si>
    <t xml:space="preserve">Cumuls par "famille" MAEC biodiv </t>
  </si>
  <si>
    <t>plafond € *5 ans</t>
  </si>
  <si>
    <t>ARB1</t>
  </si>
  <si>
    <t>F1</t>
  </si>
  <si>
    <t>en AAC prioritaire</t>
  </si>
  <si>
    <t>ARB3</t>
  </si>
  <si>
    <t>F2</t>
  </si>
  <si>
    <t>CIFF-F3</t>
  </si>
  <si>
    <t>F3</t>
  </si>
  <si>
    <t>COV1-AAC prio</t>
  </si>
  <si>
    <t>F4</t>
  </si>
  <si>
    <t>COV1-hors AAC prio</t>
  </si>
  <si>
    <t>F1+F2</t>
  </si>
  <si>
    <t>COV2-AAC prio</t>
  </si>
  <si>
    <t>F3+F4</t>
  </si>
  <si>
    <t>COV2-hors AAC prio</t>
  </si>
  <si>
    <t>F2+F3+F4</t>
  </si>
  <si>
    <t>COV3-AAC prio</t>
  </si>
  <si>
    <t>F1+F3+F4</t>
  </si>
  <si>
    <t>COV3-hors AAC prio</t>
  </si>
  <si>
    <t>F1+F2+F3+F4</t>
  </si>
  <si>
    <t>COV4-AAC prio</t>
  </si>
  <si>
    <t>COV4-hors AAC prio</t>
  </si>
  <si>
    <t>COV5-AAC prio</t>
  </si>
  <si>
    <t>COV5-hors AAC prio</t>
  </si>
  <si>
    <t>COV6-AAC prio</t>
  </si>
  <si>
    <t>COV6-hors AAC prio</t>
  </si>
  <si>
    <t>CPRA-F4</t>
  </si>
  <si>
    <t>EAU1</t>
  </si>
  <si>
    <t>EAU2</t>
  </si>
  <si>
    <t>ESP1-F1</t>
  </si>
  <si>
    <t>ESP2-F1</t>
  </si>
  <si>
    <t>ESP3-F1</t>
  </si>
  <si>
    <t>ESP4-F1</t>
  </si>
  <si>
    <t>FER1-AAC prio</t>
  </si>
  <si>
    <t>FER1-hors AAC prio</t>
  </si>
  <si>
    <t>FER2-AAC prio</t>
  </si>
  <si>
    <t>FER2-hors AAC prio</t>
  </si>
  <si>
    <t>FER6-AAC prio</t>
  </si>
  <si>
    <t>FER6-hors AAC prio</t>
  </si>
  <si>
    <t>HBV1-évolution</t>
  </si>
  <si>
    <t>HBV1-maintien</t>
  </si>
  <si>
    <t>HBV2-évolution</t>
  </si>
  <si>
    <t>HBV2-maintien</t>
  </si>
  <si>
    <t>HBV3-évolution</t>
  </si>
  <si>
    <t>HBV3-maintien</t>
  </si>
  <si>
    <t>IAE1-F2-€/ha</t>
  </si>
  <si>
    <t>IAE2-F2-€/mare</t>
  </si>
  <si>
    <t>IAE3-F2-€/ml</t>
  </si>
  <si>
    <t>MHU1-F1</t>
  </si>
  <si>
    <t>MHU2-F1</t>
  </si>
  <si>
    <t>MHU3-F1</t>
  </si>
  <si>
    <t>MONO</t>
  </si>
  <si>
    <t>OUV1-F1</t>
  </si>
  <si>
    <t>OUV2-F1</t>
  </si>
  <si>
    <t>PHY1-AAC prio</t>
  </si>
  <si>
    <t>PHY1-hors AAC prio</t>
  </si>
  <si>
    <t>PHY2-AAC prio</t>
  </si>
  <si>
    <t>PHY2-hors AAC prio</t>
  </si>
  <si>
    <t>PHY3-AAC prio</t>
  </si>
  <si>
    <t>PHY3-hors AAC prio</t>
  </si>
  <si>
    <t>PHY4-AAC prio</t>
  </si>
  <si>
    <t>PHY4-hors AAC prio</t>
  </si>
  <si>
    <t>PHY5-AAC prio</t>
  </si>
  <si>
    <t>PHY5-hors AAC prio</t>
  </si>
  <si>
    <t>PHY6-AAC prio</t>
  </si>
  <si>
    <t>PHY6-hors AAC prio</t>
  </si>
  <si>
    <t>PHY7-AAC prio</t>
  </si>
  <si>
    <t>PHY7-hors AAC prio</t>
  </si>
  <si>
    <t>PHY8-AAC prio</t>
  </si>
  <si>
    <t>PHY8-hors AAC prio</t>
  </si>
  <si>
    <t>PHY9-AAC prio</t>
  </si>
  <si>
    <t>PHY9-hors AAC prio</t>
  </si>
  <si>
    <t>PRA1-F1</t>
  </si>
  <si>
    <t>PRA2</t>
  </si>
  <si>
    <t>PRA3-F1</t>
  </si>
  <si>
    <t>ROS-F1</t>
  </si>
  <si>
    <t>SDC1</t>
  </si>
  <si>
    <t>SDC2</t>
  </si>
  <si>
    <t>VIT1</t>
  </si>
  <si>
    <t>VIT3</t>
  </si>
  <si>
    <t>ZIGC</t>
  </si>
  <si>
    <t>ZIPE</t>
  </si>
  <si>
    <t>Pour info</t>
  </si>
  <si>
    <t>AAC prio</t>
  </si>
  <si>
    <t>Famille "biodiversité" 1</t>
  </si>
  <si>
    <t>hors AAC prio</t>
  </si>
  <si>
    <t>hors AAC prioritaire</t>
  </si>
  <si>
    <t>Légende</t>
  </si>
  <si>
    <t>CIFF</t>
  </si>
  <si>
    <t>COV1</t>
  </si>
  <si>
    <t>COV2</t>
  </si>
  <si>
    <t>COV3</t>
  </si>
  <si>
    <t>COV4</t>
  </si>
  <si>
    <t>COV5</t>
  </si>
  <si>
    <t>COV6</t>
  </si>
  <si>
    <t>CPRA</t>
  </si>
  <si>
    <t>ESP1</t>
  </si>
  <si>
    <t>ESP2</t>
  </si>
  <si>
    <t>ESP3</t>
  </si>
  <si>
    <t>ESP4</t>
  </si>
  <si>
    <t>FER1</t>
  </si>
  <si>
    <t>FER2</t>
  </si>
  <si>
    <t>FER6</t>
  </si>
  <si>
    <t>HBV1</t>
  </si>
  <si>
    <t>HBV2</t>
  </si>
  <si>
    <t>HBV3</t>
  </si>
  <si>
    <t>IAE1</t>
  </si>
  <si>
    <t>IAE2</t>
  </si>
  <si>
    <t>IAE3</t>
  </si>
  <si>
    <t>MHU1</t>
  </si>
  <si>
    <t>MHU2</t>
  </si>
  <si>
    <t>MHU3</t>
  </si>
  <si>
    <t>OUV1</t>
  </si>
  <si>
    <t>OUV2</t>
  </si>
  <si>
    <t>PHY1</t>
  </si>
  <si>
    <t>PHY2</t>
  </si>
  <si>
    <t>PHY3</t>
  </si>
  <si>
    <t>PHY4</t>
  </si>
  <si>
    <t>PHY5</t>
  </si>
  <si>
    <t>PHY6</t>
  </si>
  <si>
    <t>PHY7</t>
  </si>
  <si>
    <t>PHY8</t>
  </si>
  <si>
    <t>PHY9</t>
  </si>
  <si>
    <t>PRA1</t>
  </si>
  <si>
    <t>PRA3</t>
  </si>
  <si>
    <t>ROS-</t>
  </si>
  <si>
    <t>Code MAEC</t>
  </si>
  <si>
    <t>TOTAL</t>
  </si>
  <si>
    <t>montant unitaire €  /ha (ou autre unité MAEC)</t>
  </si>
  <si>
    <t>Plafond du nombre d'hectares financés (ha) / agriculteur</t>
  </si>
  <si>
    <t>Total Besoins MAEC 2025</t>
  </si>
  <si>
    <t>Besoins en crédits ("Plafonds sur 5 ans" * "Nombre d'agriculteurs identifiés par MAEC")</t>
  </si>
  <si>
    <t>dont Total besoins nouveaux agriculteurs</t>
  </si>
  <si>
    <t>dont Total besoins reconductions</t>
  </si>
  <si>
    <t>oui</t>
  </si>
  <si>
    <t>non</t>
  </si>
  <si>
    <r>
      <t xml:space="preserve">dont Nombre </t>
    </r>
    <r>
      <rPr>
        <u/>
        <sz val="11"/>
        <color theme="1"/>
        <rFont val="Marianne"/>
        <family val="3"/>
      </rPr>
      <t>nouveaux agriculteurs</t>
    </r>
  </si>
  <si>
    <r>
      <t>dont Besoins en crédits concernant les</t>
    </r>
    <r>
      <rPr>
        <u/>
        <sz val="11"/>
        <color theme="1"/>
        <rFont val="Marianne"/>
        <family val="3"/>
      </rPr>
      <t xml:space="preserve"> nouveaux agriculteurs</t>
    </r>
    <r>
      <rPr>
        <sz val="11"/>
        <color theme="1"/>
        <rFont val="Marianne"/>
        <family val="3"/>
      </rPr>
      <t xml:space="preserve">  ("Plafonds sur 5 ans" * "Nombre nouveaux agri")</t>
    </r>
  </si>
  <si>
    <r>
      <t>MAEC proposées en 2025 et besoins financiers associés sur le territoire</t>
    </r>
    <r>
      <rPr>
        <b/>
        <sz val="18"/>
        <rFont val="Marianne"/>
        <family val="3"/>
      </rPr>
      <t xml:space="preserve"> CV_</t>
    </r>
    <r>
      <rPr>
        <b/>
        <i/>
        <sz val="18"/>
        <rFont val="Marianne"/>
        <family val="3"/>
      </rPr>
      <t>XX / Nom du territoire</t>
    </r>
  </si>
  <si>
    <t>Structures concernées</t>
  </si>
  <si>
    <t>Coût/jour (plafonné à 550 €/j)</t>
  </si>
  <si>
    <t xml:space="preserve">Coût total </t>
  </si>
  <si>
    <r>
      <t>CV_</t>
    </r>
    <r>
      <rPr>
        <i/>
        <sz val="11"/>
        <color theme="1"/>
        <rFont val="Marianne"/>
        <family val="3"/>
      </rPr>
      <t>XX</t>
    </r>
  </si>
  <si>
    <t>XXXX</t>
  </si>
  <si>
    <t>XX</t>
  </si>
  <si>
    <t>Tableau récapitulatif</t>
  </si>
  <si>
    <r>
      <t>dont Nombre d'</t>
    </r>
    <r>
      <rPr>
        <u/>
        <sz val="11"/>
        <color theme="1"/>
        <rFont val="Marianne"/>
        <family val="3"/>
      </rPr>
      <t>agriculteurs en reconduction</t>
    </r>
    <r>
      <rPr>
        <sz val="11"/>
        <color theme="1"/>
        <rFont val="Marianne"/>
        <family val="3"/>
      </rPr>
      <t xml:space="preserve"> d'une MAEC qui se termine en </t>
    </r>
    <r>
      <rPr>
        <u/>
        <sz val="11"/>
        <color theme="1"/>
        <rFont val="Marianne"/>
        <family val="3"/>
      </rPr>
      <t>2025</t>
    </r>
  </si>
  <si>
    <r>
      <t>Plafond € sur 5 ans / agriculteur (</t>
    </r>
    <r>
      <rPr>
        <u/>
        <sz val="11"/>
        <color theme="1"/>
        <rFont val="Marianne"/>
        <family val="3"/>
      </rPr>
      <t>hors cumul familles MAEC</t>
    </r>
    <r>
      <rPr>
        <sz val="11"/>
        <color theme="1"/>
        <rFont val="Marianne"/>
        <family val="3"/>
      </rPr>
      <t>)</t>
    </r>
  </si>
  <si>
    <t>A quel(s) enjeu(x) environnementaux la MAEC répond-elle?</t>
  </si>
  <si>
    <t xml:space="preserve">Actions d'animation 
</t>
  </si>
  <si>
    <r>
      <t xml:space="preserve">Besoins en animation </t>
    </r>
    <r>
      <rPr>
        <b/>
        <u/>
        <sz val="18"/>
        <color theme="1"/>
        <rFont val="Marianne"/>
        <family val="3"/>
      </rPr>
      <t>financés par MASA</t>
    </r>
    <r>
      <rPr>
        <b/>
        <sz val="18"/>
        <color theme="1"/>
        <rFont val="Marianne"/>
        <family val="3"/>
      </rPr>
      <t xml:space="preserve"> sur la période de </t>
    </r>
    <r>
      <rPr>
        <b/>
        <sz val="18"/>
        <rFont val="Marianne"/>
        <family val="3"/>
      </rPr>
      <t>novembre 2024 au septembre 2025</t>
    </r>
    <r>
      <rPr>
        <b/>
        <sz val="18"/>
        <color theme="1"/>
        <rFont val="Marianne"/>
        <family val="3"/>
      </rPr>
      <t xml:space="preserve"> pour le territoire</t>
    </r>
    <r>
      <rPr>
        <b/>
        <sz val="18"/>
        <rFont val="Marianne"/>
        <family val="3"/>
      </rPr>
      <t xml:space="preserve"> CV_</t>
    </r>
    <r>
      <rPr>
        <b/>
        <i/>
        <sz val="18"/>
        <rFont val="Marianne"/>
        <family val="3"/>
      </rPr>
      <t>XX / Nom du territoire</t>
    </r>
  </si>
  <si>
    <t xml:space="preserve">ENJEUX ENVIRONNEMENTAUX pour le PAEC </t>
  </si>
  <si>
    <t>renseigner le contenu des colonnes en jaune</t>
  </si>
  <si>
    <t>1 = très prioritaire</t>
  </si>
  <si>
    <t>2 = prioritaire</t>
  </si>
  <si>
    <t>3 = moyennement prioritaire</t>
  </si>
  <si>
    <t>4= Peu prioritaire</t>
  </si>
  <si>
    <t>Merci de ne remplir les cases que pour les MAEC pour lesquelles il y a des engagements identifiés ou pressentis et de bien respecter les listes déroulantes.</t>
  </si>
  <si>
    <r>
      <t>Familles plafonds
(</t>
    </r>
    <r>
      <rPr>
        <i/>
        <sz val="11"/>
        <color theme="1"/>
        <rFont val="Marianne"/>
        <family val="3"/>
      </rPr>
      <t>voir onglet "Référentiel MAEC")</t>
    </r>
  </si>
  <si>
    <r>
      <t>dont Besoins en crédits concernant les agriculteurs</t>
    </r>
    <r>
      <rPr>
        <u/>
        <sz val="11"/>
        <color theme="1"/>
        <rFont val="Marianne"/>
        <family val="3"/>
      </rPr>
      <t xml:space="preserve"> en reconduction</t>
    </r>
    <r>
      <rPr>
        <sz val="11"/>
        <color theme="1"/>
        <rFont val="Marianne"/>
        <family val="3"/>
      </rPr>
      <t xml:space="preserve"> d'une MAEC qui se termine en 2025 ("Plafonds sur 5 ans" * "Nombre agri en reconduction")</t>
    </r>
  </si>
  <si>
    <t>Total Besoins Animation financés par MASA pour la campagne  2025</t>
  </si>
  <si>
    <t>MAEC proposées en 2026 et besoins financiers associés sur le territoire CV_XX / Nom du territoire</t>
  </si>
  <si>
    <t>Total Besoins MAEC 2026</t>
  </si>
  <si>
    <r>
      <t>dont Nombre d'</t>
    </r>
    <r>
      <rPr>
        <u/>
        <sz val="11"/>
        <color theme="1"/>
        <rFont val="Marianne"/>
        <family val="3"/>
      </rPr>
      <t>agriculteurs en reconduction</t>
    </r>
    <r>
      <rPr>
        <sz val="11"/>
        <color theme="1"/>
        <rFont val="Marianne"/>
        <family val="3"/>
      </rPr>
      <t xml:space="preserve"> d'une MAEC qui se termine en </t>
    </r>
    <r>
      <rPr>
        <u/>
        <sz val="11"/>
        <color theme="1"/>
        <rFont val="Marianne"/>
        <family val="3"/>
      </rPr>
      <t>2026</t>
    </r>
  </si>
  <si>
    <r>
      <t>dont Besoins en crédits concernant les agriculteurs</t>
    </r>
    <r>
      <rPr>
        <u/>
        <sz val="11"/>
        <color theme="1"/>
        <rFont val="Marianne"/>
        <family val="3"/>
      </rPr>
      <t xml:space="preserve"> en reconduction</t>
    </r>
    <r>
      <rPr>
        <sz val="11"/>
        <color theme="1"/>
        <rFont val="Marianne"/>
        <family val="3"/>
      </rPr>
      <t xml:space="preserve"> d'une MAEC qui se termine en 2026 ("Plafonds sur 5 ans" * "Nombre agri en reconduction")</t>
    </r>
  </si>
  <si>
    <r>
      <t>CV_</t>
    </r>
    <r>
      <rPr>
        <b/>
        <i/>
        <sz val="16"/>
        <color theme="1"/>
        <rFont val="Marianne"/>
        <family val="3"/>
      </rPr>
      <t>XX</t>
    </r>
  </si>
  <si>
    <t>Total besoins MAEC très prioritaires (1)</t>
  </si>
  <si>
    <t>Total besoins MAEC  prioritaires (2)</t>
  </si>
  <si>
    <t>Total besoins MAEC moyennement prioritaires (3)</t>
  </si>
  <si>
    <t>Total besoins MAEC peu prioritaires (4)</t>
  </si>
  <si>
    <t>MAEC proposées en 2027 et besoins financiers associés sur le territoire CV_XX / Nom du territoire</t>
  </si>
  <si>
    <t>Total Besoins MAEC 2027</t>
  </si>
  <si>
    <r>
      <t>dont Nombre d'</t>
    </r>
    <r>
      <rPr>
        <u/>
        <sz val="11"/>
        <color theme="1"/>
        <rFont val="Marianne"/>
        <family val="3"/>
      </rPr>
      <t>agriculteurs en reconduction</t>
    </r>
    <r>
      <rPr>
        <sz val="11"/>
        <color theme="1"/>
        <rFont val="Marianne"/>
        <family val="3"/>
      </rPr>
      <t xml:space="preserve"> d'une MAEC qui se termine en </t>
    </r>
    <r>
      <rPr>
        <u/>
        <sz val="11"/>
        <color theme="1"/>
        <rFont val="Marianne"/>
        <family val="3"/>
      </rPr>
      <t>2027</t>
    </r>
  </si>
  <si>
    <r>
      <t>dont Besoins en crédits concernant les agriculteurs</t>
    </r>
    <r>
      <rPr>
        <u/>
        <sz val="11"/>
        <color theme="1"/>
        <rFont val="Marianne"/>
        <family val="3"/>
      </rPr>
      <t xml:space="preserve"> en reconduction</t>
    </r>
    <r>
      <rPr>
        <sz val="11"/>
        <color theme="1"/>
        <rFont val="Marianne"/>
        <family val="3"/>
      </rPr>
      <t xml:space="preserve"> d'une MAEC qui se termine en 2027 ("Plafonds sur 5 ans" * "Nombre agri en reconduction")</t>
    </r>
  </si>
  <si>
    <r>
      <t>Veuillez, s'il vous plaît,</t>
    </r>
    <r>
      <rPr>
        <i/>
        <u/>
        <sz val="16"/>
        <color theme="1"/>
        <rFont val="Marianne"/>
        <family val="3"/>
      </rPr>
      <t xml:space="preserve"> ne pas fusionner les cases</t>
    </r>
    <r>
      <rPr>
        <i/>
        <sz val="16"/>
        <color theme="1"/>
        <rFont val="Marianne"/>
        <family val="3"/>
      </rPr>
      <t xml:space="preserve"> dans les tableaux et respecter le contenu des listes déroulantes dans les colonnes concernées</t>
    </r>
  </si>
  <si>
    <r>
      <t xml:space="preserve">Enjeu environnemental </t>
    </r>
    <r>
      <rPr>
        <sz val="11"/>
        <rFont val="Marianne"/>
        <family val="3"/>
      </rPr>
      <t>n°1</t>
    </r>
    <r>
      <rPr>
        <sz val="11"/>
        <color theme="1"/>
        <rFont val="Marianne"/>
        <family val="3"/>
      </rPr>
      <t xml:space="preserve"> pour le territoire </t>
    </r>
  </si>
  <si>
    <t>Enjeu environnemental n°2 pour le territoire, le cas échéant</t>
  </si>
  <si>
    <t>Enjeu environnemental n°3 pour le territoire, le cas échéant</t>
  </si>
  <si>
    <r>
      <t xml:space="preserve">Nombre total d'agriculteurs identifiés et/ou pressentis par MAEC 
</t>
    </r>
    <r>
      <rPr>
        <i/>
        <sz val="11"/>
        <color rgb="FFFF0000"/>
        <rFont val="Marianne"/>
        <family val="3"/>
      </rPr>
      <t xml:space="preserve">Pensez à prendre en compte ici le nombre d'associés GAEC, le cas échéant. </t>
    </r>
  </si>
  <si>
    <r>
      <t xml:space="preserve">Les agriculteurs </t>
    </r>
    <r>
      <rPr>
        <u/>
        <sz val="11"/>
        <color theme="1"/>
        <rFont val="Marianne"/>
        <family val="3"/>
      </rPr>
      <t>en reconduction sont-ils prioritaires</t>
    </r>
    <r>
      <rPr>
        <sz val="11"/>
        <color theme="1"/>
        <rFont val="Marianne"/>
        <family val="3"/>
      </rPr>
      <t xml:space="preserve"> sur cette MAEC? (oui/non)</t>
    </r>
  </si>
  <si>
    <r>
      <t xml:space="preserve">Les </t>
    </r>
    <r>
      <rPr>
        <u/>
        <sz val="11"/>
        <color theme="1"/>
        <rFont val="Marianne"/>
        <family val="3"/>
      </rPr>
      <t>nouveaux agriculteurs</t>
    </r>
    <r>
      <rPr>
        <sz val="11"/>
        <color theme="1"/>
        <rFont val="Marianne"/>
        <family val="3"/>
      </rPr>
      <t xml:space="preserve"> sont-ils prioritaires sur cette MAEC? (oui/non)</t>
    </r>
  </si>
  <si>
    <r>
      <t xml:space="preserve">Liste des communes situées en tout ou partie dans le périmètre du PAEC 2025
</t>
    </r>
    <r>
      <rPr>
        <b/>
        <sz val="18"/>
        <color rgb="FF7030A0"/>
        <rFont val="Marianne"/>
        <family val="3"/>
      </rPr>
      <t>à ne renseigner que si nouveau PAEC ou évolution du périmètre du PAEC existant</t>
    </r>
  </si>
  <si>
    <t>Code du PAEC (si ouvert lors des campagnes 2023 et/ou 2024)</t>
  </si>
  <si>
    <r>
      <t xml:space="preserve">Liste des communes situées en tout ou partie dans le périmètre du PAEC 2026
</t>
    </r>
    <r>
      <rPr>
        <b/>
        <sz val="18"/>
        <color rgb="FF7030A0"/>
        <rFont val="Marianne"/>
        <family val="3"/>
      </rPr>
      <t>à ne renseigner que si nouveau PAEC ou évolution du périmètre du PAEC existant</t>
    </r>
  </si>
  <si>
    <r>
      <t>Si le PAEC est un nouveau PAEC en 2026 ou si de</t>
    </r>
    <r>
      <rPr>
        <b/>
        <i/>
        <sz val="16"/>
        <color theme="9" tint="-0.249977111117893"/>
        <rFont val="Marianne"/>
        <family val="3"/>
      </rPr>
      <t xml:space="preserve"> nouvelles communes sont intégrées</t>
    </r>
    <r>
      <rPr>
        <i/>
        <sz val="16"/>
        <color theme="1"/>
        <rFont val="Marianne"/>
        <family val="3"/>
      </rPr>
      <t xml:space="preserve"> en 2026 dans le périmètre par rapport à un précédent PAEC, merci de les faire apparaître en </t>
    </r>
    <r>
      <rPr>
        <b/>
        <i/>
        <sz val="16"/>
        <color theme="9" tint="-0.249977111117893"/>
        <rFont val="Marianne"/>
        <family val="3"/>
      </rPr>
      <t xml:space="preserve">vert </t>
    </r>
    <r>
      <rPr>
        <i/>
        <sz val="16"/>
        <rFont val="Marianne"/>
        <family val="3"/>
      </rPr>
      <t xml:space="preserve">dans la colonne "Nom de la commune"
si des </t>
    </r>
    <r>
      <rPr>
        <i/>
        <sz val="16"/>
        <color rgb="FFFF0000"/>
        <rFont val="Marianne"/>
        <family val="3"/>
      </rPr>
      <t>communes sont retirées</t>
    </r>
    <r>
      <rPr>
        <i/>
        <sz val="16"/>
        <rFont val="Marianne"/>
        <family val="3"/>
      </rPr>
      <t xml:space="preserve"> du territoire en 2026 par rapport à un précédent PAEC précédent, merci de les faire apparaître en </t>
    </r>
    <r>
      <rPr>
        <i/>
        <sz val="16"/>
        <color rgb="FFFF0000"/>
        <rFont val="Marianne"/>
        <family val="3"/>
      </rPr>
      <t>rouge</t>
    </r>
    <r>
      <rPr>
        <i/>
        <sz val="16"/>
        <rFont val="Marianne"/>
        <family val="3"/>
      </rPr>
      <t xml:space="preserve"> dans la colonne "Nom de la commune"
Préciser alors dans la case commentaire, par rapport à quel précédent PAEC les liste des communes est ainsi révisée</t>
    </r>
  </si>
  <si>
    <r>
      <t xml:space="preserve">Liste des communes situées en tout ou partie dans le périmètre du PAEC 2027
</t>
    </r>
    <r>
      <rPr>
        <b/>
        <sz val="18"/>
        <color rgb="FF7030A0"/>
        <rFont val="Marianne"/>
        <family val="3"/>
      </rPr>
      <t>à ne renseigner que si nouveau PAEC ou évolution du périmètre du PAEC existant</t>
    </r>
  </si>
  <si>
    <r>
      <t>Si le PAEC est un nouveau PAEC en 2027 ou si de</t>
    </r>
    <r>
      <rPr>
        <b/>
        <i/>
        <sz val="16"/>
        <color theme="9" tint="-0.249977111117893"/>
        <rFont val="Marianne"/>
        <family val="3"/>
      </rPr>
      <t xml:space="preserve"> nouvelles communes sont intégrées</t>
    </r>
    <r>
      <rPr>
        <i/>
        <sz val="16"/>
        <color theme="1"/>
        <rFont val="Marianne"/>
        <family val="3"/>
      </rPr>
      <t xml:space="preserve"> en 2027 dans le périmètre par rapport à un précédent PAEC, merci de les faire apparaître en </t>
    </r>
    <r>
      <rPr>
        <b/>
        <i/>
        <sz val="16"/>
        <color theme="9" tint="-0.249977111117893"/>
        <rFont val="Marianne"/>
        <family val="3"/>
      </rPr>
      <t xml:space="preserve">vert </t>
    </r>
    <r>
      <rPr>
        <i/>
        <sz val="16"/>
        <rFont val="Marianne"/>
        <family val="3"/>
      </rPr>
      <t xml:space="preserve">dans la colonne "Nom de la commune"
si des </t>
    </r>
    <r>
      <rPr>
        <i/>
        <sz val="16"/>
        <color rgb="FFFF0000"/>
        <rFont val="Marianne"/>
        <family val="3"/>
      </rPr>
      <t>communes sont retirées</t>
    </r>
    <r>
      <rPr>
        <i/>
        <sz val="16"/>
        <rFont val="Marianne"/>
        <family val="3"/>
      </rPr>
      <t xml:space="preserve"> du territoire en 2027 par rapport à un précédent PAEC précédent, merci de les faire apparaître en </t>
    </r>
    <r>
      <rPr>
        <i/>
        <sz val="16"/>
        <color rgb="FFFF0000"/>
        <rFont val="Marianne"/>
        <family val="3"/>
      </rPr>
      <t>rouge</t>
    </r>
    <r>
      <rPr>
        <i/>
        <sz val="16"/>
        <rFont val="Marianne"/>
        <family val="3"/>
      </rPr>
      <t xml:space="preserve"> dans la colonne "Nom de la commune"
Préciser alors dans la case commentaire, par rapport à quel précédent PAEC les liste des communes est ainsi révisée</t>
    </r>
  </si>
  <si>
    <t>Nombre de jours prévisionnels (entre mi-novembre 2024 et fin septembre 2025)</t>
  </si>
  <si>
    <t>Nombre de jours à passer sur la réalisation d'un diagnostic pour cette MAEC</t>
  </si>
  <si>
    <t>Dont nombre pour les besoins MAEC  très prioritaires</t>
  </si>
  <si>
    <t>Dont nombre pour les besoins MAEC ciblés comme prioritaires</t>
  </si>
  <si>
    <t>Dont nombre pour les besoins MAEC ciblés comme moyennement prioritaires</t>
  </si>
  <si>
    <t>Dont nombre pour les  besoins MAEC ciblés comme peu prioritaires</t>
  </si>
  <si>
    <t xml:space="preserve">Niveau de priorité de la MAEC pour le territoire
1 = très prioritaire
2 = prioritaire
3 = moyennement prioritaire
4= Peu prioritaire
</t>
  </si>
  <si>
    <t>Niveau de priorité de la MAEC pour le territoire
1 = très prioritaire
2 = prioritaire
3 = moyennement prioritaire
4= Peu prioritaire</t>
  </si>
  <si>
    <t xml:space="preserve">Coûts totaux pour les diagnostics à financer </t>
  </si>
  <si>
    <t>Dont coût pour les besoins MAEC  très prioritaires</t>
  </si>
  <si>
    <t>Dont coût pour les besoins MAEC ciblés comme prioritaires</t>
  </si>
  <si>
    <t>Dont coût pour les besoins MAEC ciblés comme moyennement prioritaires</t>
  </si>
  <si>
    <t>Dont coût pour les  besoins MAEC ciblés comme peu prioritaires</t>
  </si>
  <si>
    <t>Nombre de diagnostics à financer (=nb d'agriculteurs)</t>
  </si>
  <si>
    <t>Coût-jour pour la réalisation d'un diagnostic pour cette MAEC</t>
  </si>
  <si>
    <t>Coût pour la réalisation d'un diagnostic pour cette MAEC ("Nombre de jours réalisation diag" * "Coût-jour diag")</t>
  </si>
  <si>
    <t>Coût total pour la réalisation des diagnostics de cette MAEC ("Nombre total d'agriculteurs par MAEC" * "Nombre de jours réalisation diagnostic" *coût-jour diagnostic" )</t>
  </si>
  <si>
    <t>A remplir dès lors que les diagnostics sont susceptibles d'être financés par MASA</t>
  </si>
  <si>
    <t>biodiversité - eau</t>
  </si>
  <si>
    <t>eau - sol</t>
  </si>
  <si>
    <t>sol - bien-être monogastriques</t>
  </si>
  <si>
    <t>bien-être monogastriques - ZI</t>
  </si>
  <si>
    <t>biodiversité - sol</t>
  </si>
  <si>
    <t>biodiversité - bien-être monogastriques</t>
  </si>
  <si>
    <t>biodiversité - ZI</t>
  </si>
  <si>
    <t>eau - bien-être monogastriques</t>
  </si>
  <si>
    <t>eau - ZI</t>
  </si>
  <si>
    <t>sol - 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</si>
</sst>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\ &quot;€&quot;"/>
    <numFmt numFmtId="166" formatCode="#,##0.00\ _€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Marianne"/>
      <family val="3"/>
    </font>
    <font>
      <sz val="12"/>
      <color theme="1"/>
      <name val="Marianne"/>
      <family val="3"/>
    </font>
    <font>
      <b/>
      <sz val="18"/>
      <color theme="1"/>
      <name val="Marianne"/>
      <family val="3"/>
    </font>
    <font>
      <i/>
      <sz val="11"/>
      <color theme="1"/>
      <name val="Marianne"/>
      <family val="3"/>
    </font>
    <font>
      <sz val="11"/>
      <color theme="1"/>
      <name val="Marianne"/>
      <family val="3"/>
    </font>
    <font>
      <sz val="18"/>
      <color theme="1"/>
      <name val="Marianne"/>
      <family val="3"/>
    </font>
    <font>
      <sz val="36"/>
      <color theme="1"/>
      <name val="Calibri"/>
      <family val="2"/>
      <scheme val="minor"/>
    </font>
    <font>
      <b/>
      <sz val="11"/>
      <color theme="1"/>
      <name val="Marianne"/>
      <family val="3"/>
    </font>
    <font>
      <b/>
      <sz val="18"/>
      <name val="Marianne"/>
      <family val="3"/>
    </font>
    <font>
      <b/>
      <i/>
      <sz val="18"/>
      <name val="Marianne"/>
      <family val="3"/>
    </font>
    <font>
      <i/>
      <sz val="12"/>
      <color theme="1"/>
      <name val="Marianne"/>
      <family val="3"/>
    </font>
    <font>
      <i/>
      <sz val="16"/>
      <color theme="1"/>
      <name val="Marianne"/>
      <family val="3"/>
    </font>
    <font>
      <u/>
      <sz val="11"/>
      <color theme="1"/>
      <name val="Marianne"/>
      <family val="3"/>
    </font>
    <font>
      <sz val="11"/>
      <name val="Marianne"/>
      <family val="3"/>
    </font>
    <font>
      <b/>
      <i/>
      <sz val="16"/>
      <color rgb="FF0070C0"/>
      <name val="Marianne"/>
      <family val="3"/>
    </font>
    <font>
      <sz val="14"/>
      <color theme="1"/>
      <name val="Marianne"/>
      <family val="3"/>
    </font>
    <font>
      <b/>
      <i/>
      <sz val="16"/>
      <color theme="9" tint="-0.249977111117893"/>
      <name val="Marianne"/>
      <family val="3"/>
    </font>
    <font>
      <i/>
      <sz val="16"/>
      <name val="Marianne"/>
      <family val="3"/>
    </font>
    <font>
      <sz val="16"/>
      <color theme="1"/>
      <name val="Marianne"/>
      <family val="3"/>
    </font>
    <font>
      <b/>
      <u/>
      <sz val="18"/>
      <color theme="1"/>
      <name val="Marianne"/>
      <family val="3"/>
    </font>
    <font>
      <i/>
      <sz val="14"/>
      <color theme="1"/>
      <name val="Marianne"/>
      <family val="3"/>
    </font>
    <font>
      <sz val="11"/>
      <color rgb="FFFF0000"/>
      <name val="Marianne"/>
      <family val="3"/>
    </font>
    <font>
      <b/>
      <sz val="18"/>
      <color rgb="FF7030A0"/>
      <name val="Marianne"/>
      <family val="3"/>
    </font>
    <font>
      <b/>
      <sz val="16"/>
      <color theme="1"/>
      <name val="Marianne"/>
      <family val="3"/>
    </font>
    <font>
      <b/>
      <i/>
      <sz val="16"/>
      <color theme="1"/>
      <name val="Marianne"/>
      <family val="3"/>
    </font>
    <font>
      <i/>
      <u/>
      <sz val="16"/>
      <color theme="1"/>
      <name val="Marianne"/>
      <family val="3"/>
    </font>
    <font>
      <i/>
      <sz val="11"/>
      <color rgb="FFFF0000"/>
      <name val="Marianne"/>
      <family val="3"/>
    </font>
    <font>
      <i/>
      <sz val="16"/>
      <color rgb="FFFF0000"/>
      <name val="Marianne"/>
      <family val="3"/>
    </font>
    <font>
      <sz val="11"/>
      <color theme="1"/>
      <name val="Marianne"/>
      <family val="3"/>
    </font>
    <font>
      <b/>
      <i/>
      <sz val="16"/>
      <color rgb="FFFF0000"/>
      <name val="Marianne"/>
      <family val="3"/>
    </font>
    <font>
      <sz val="11"/>
      <color theme="1"/>
      <name val="Marianne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49" fontId="2" fillId="0" borderId="0" xfId="0" applyNumberFormat="1" applyFont="1"/>
    <xf numFmtId="0" fontId="0" fillId="0" borderId="0" xfId="0" applyAlignment="1">
      <alignment vertical="top" wrapText="1"/>
    </xf>
    <xf numFmtId="0" fontId="5" fillId="0" borderId="1" xfId="0" applyFont="1" applyBorder="1"/>
    <xf numFmtId="0" fontId="5" fillId="0" borderId="0" xfId="0" applyFont="1" applyAlignment="1">
      <alignment vertical="top" wrapText="1"/>
    </xf>
    <xf numFmtId="165" fontId="5" fillId="0" borderId="0" xfId="0" applyNumberFormat="1" applyFont="1"/>
    <xf numFmtId="164" fontId="5" fillId="0" borderId="0" xfId="0" applyNumberFormat="1" applyFont="1"/>
    <xf numFmtId="1" fontId="5" fillId="0" borderId="0" xfId="0" applyNumberFormat="1" applyFont="1"/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/>
    </xf>
    <xf numFmtId="0" fontId="5" fillId="0" borderId="0" xfId="0" applyFont="1" applyAlignment="1">
      <alignment wrapText="1"/>
    </xf>
    <xf numFmtId="164" fontId="8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/>
    <xf numFmtId="0" fontId="5" fillId="0" borderId="1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5" fillId="0" borderId="0" xfId="0" applyNumberFormat="1" applyFont="1"/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0" fontId="5" fillId="3" borderId="1" xfId="0" applyFont="1" applyFill="1" applyBorder="1"/>
    <xf numFmtId="2" fontId="4" fillId="0" borderId="0" xfId="0" applyNumberFormat="1" applyFo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9" fillId="0" borderId="0" xfId="0" applyFont="1"/>
    <xf numFmtId="165" fontId="5" fillId="0" borderId="1" xfId="0" applyNumberFormat="1" applyFont="1" applyBorder="1"/>
    <xf numFmtId="1" fontId="5" fillId="0" borderId="1" xfId="0" applyNumberFormat="1" applyFont="1" applyBorder="1"/>
    <xf numFmtId="164" fontId="5" fillId="0" borderId="1" xfId="0" applyNumberFormat="1" applyFont="1" applyBorder="1"/>
    <xf numFmtId="0" fontId="5" fillId="3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vertical="top" wrapText="1"/>
    </xf>
    <xf numFmtId="0" fontId="22" fillId="0" borderId="0" xfId="0" applyFont="1"/>
    <xf numFmtId="0" fontId="14" fillId="0" borderId="0" xfId="0" applyFont="1"/>
    <xf numFmtId="1" fontId="5" fillId="0" borderId="0" xfId="0" applyNumberFormat="1" applyFont="1" applyBorder="1"/>
    <xf numFmtId="0" fontId="12" fillId="0" borderId="0" xfId="0" applyFont="1"/>
    <xf numFmtId="0" fontId="11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vertical="top"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wrapText="1"/>
    </xf>
    <xf numFmtId="166" fontId="5" fillId="3" borderId="1" xfId="0" applyNumberFormat="1" applyFont="1" applyFill="1" applyBorder="1"/>
    <xf numFmtId="0" fontId="29" fillId="3" borderId="2" xfId="0" applyFont="1" applyFill="1" applyBorder="1" applyAlignment="1">
      <alignment vertical="top" wrapText="1"/>
    </xf>
    <xf numFmtId="165" fontId="29" fillId="0" borderId="1" xfId="0" applyNumberFormat="1" applyFont="1" applyBorder="1"/>
    <xf numFmtId="0" fontId="5" fillId="0" borderId="0" xfId="0" applyFont="1" applyFill="1" applyBorder="1" applyAlignment="1">
      <alignment horizontal="left" vertical="top" wrapText="1"/>
    </xf>
    <xf numFmtId="166" fontId="5" fillId="0" borderId="0" xfId="0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/>
    <xf numFmtId="164" fontId="5" fillId="3" borderId="1" xfId="0" applyNumberFormat="1" applyFont="1" applyFill="1" applyBorder="1" applyAlignment="1">
      <alignment wrapText="1"/>
    </xf>
    <xf numFmtId="4" fontId="29" fillId="0" borderId="1" xfId="0" applyNumberFormat="1" applyFont="1" applyBorder="1"/>
    <xf numFmtId="0" fontId="1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9" fillId="2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0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0" borderId="1" xfId="0" applyFont="1" applyBorder="1"/>
    <xf numFmtId="0" fontId="31" fillId="0" borderId="0" xfId="0" applyFont="1"/>
    <xf numFmtId="165" fontId="31" fillId="0" borderId="0" xfId="0" applyNumberFormat="1" applyFont="1"/>
    <xf numFmtId="1" fontId="31" fillId="0" borderId="0" xfId="0" applyNumberFormat="1" applyFont="1"/>
    <xf numFmtId="0" fontId="31" fillId="0" borderId="0" xfId="0" applyNumberFormat="1" applyFont="1"/>
    <xf numFmtId="164" fontId="31" fillId="0" borderId="0" xfId="0" applyNumberFormat="1" applyFont="1"/>
    <xf numFmtId="4" fontId="31" fillId="0" borderId="0" xfId="0" applyNumberFormat="1" applyFont="1"/>
  </cellXfs>
  <cellStyles count="1">
    <cellStyle name="Normal" xfId="0" builtinId="0"/>
  </cellStyles>
  <dxfs count="1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arianne"/>
        <scheme val="none"/>
      </font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1"/>
        <color theme="1"/>
        <name val="Marianne"/>
        <scheme val="none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alignment horizontal="general" vertical="top" textRotation="0" indent="0" justifyLastLine="0" shrinkToFit="0" readingOrder="0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5" formatCode="#,##0\ &quot;€&quot;"/>
    </dxf>
    <dxf>
      <numFmt numFmtId="164" formatCode="#,##0.00\ &quot;€&quot;"/>
    </dxf>
    <dxf>
      <numFmt numFmtId="165" formatCode="#,##0\ &quot;€&quot;"/>
    </dxf>
    <dxf>
      <numFmt numFmtId="165" formatCode="#,##0\ &quot;€&quot;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arianne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fill>
        <patternFill patternType="solid">
          <fgColor indexed="64"/>
          <bgColor rgb="FFFFFF0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arianne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arianne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fill>
        <patternFill patternType="solid">
          <fgColor indexed="64"/>
          <bgColor rgb="FFFFFF0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arianne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fill>
        <patternFill patternType="solid">
          <fgColor indexed="64"/>
          <bgColor rgb="FFFFFF0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numFmt numFmtId="165" formatCode="#,##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riann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i/>
        <strike val="0"/>
        <outline val="0"/>
        <shadow val="0"/>
        <u val="none"/>
        <vertAlign val="baseline"/>
        <sz val="11"/>
        <color theme="1"/>
        <name val="Marianne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11"/>
        <color theme="1"/>
        <name val="Marianne"/>
        <scheme val="none"/>
      </font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11"/>
        <color theme="1"/>
        <name val="Marianne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rgb="FF000000"/>
        <name val="Marianne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arianne"/>
        <scheme val="none"/>
      </font>
      <fill>
        <patternFill patternType="solid">
          <fgColor indexed="64"/>
          <bgColor rgb="FFFFFF00"/>
        </patternFill>
      </fill>
    </dxf>
    <dxf>
      <font>
        <i/>
        <strike val="0"/>
        <outline val="0"/>
        <shadow val="0"/>
        <u val="none"/>
        <vertAlign val="baseline"/>
        <sz val="11"/>
        <color theme="1"/>
        <name val="Marianne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11"/>
        <color theme="1"/>
        <name val="Marianne"/>
        <scheme val="none"/>
      </font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11"/>
        <color theme="1"/>
        <name val="Marianne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rgb="FF000000"/>
        <name val="Marianne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arianne"/>
        <scheme val="none"/>
      </font>
      <fill>
        <patternFill patternType="solid">
          <fgColor indexed="64"/>
          <bgColor rgb="FFFFFF00"/>
        </patternFill>
      </fill>
    </dxf>
    <dxf>
      <font>
        <i/>
        <strike val="0"/>
        <outline val="0"/>
        <shadow val="0"/>
        <u val="none"/>
        <vertAlign val="baseline"/>
        <sz val="11"/>
        <color theme="1"/>
        <name val="Marianne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11"/>
        <color theme="1"/>
        <name val="Marianne"/>
        <scheme val="none"/>
      </font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u val="none"/>
        <vertAlign val="baseline"/>
        <sz val="11"/>
        <color theme="1"/>
        <name val="Marianne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Marianne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arianne"/>
        <scheme val="none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0</xdr:row>
      <xdr:rowOff>0</xdr:rowOff>
    </xdr:from>
    <xdr:to>
      <xdr:col>17</xdr:col>
      <xdr:colOff>762000</xdr:colOff>
      <xdr:row>54</xdr:row>
      <xdr:rowOff>53340</xdr:rowOff>
    </xdr:to>
    <xdr:sp macro="" textlink="">
      <xdr:nvSpPr>
        <xdr:cNvPr id="2" name="ZoneTexte 1"/>
        <xdr:cNvSpPr txBox="1"/>
      </xdr:nvSpPr>
      <xdr:spPr>
        <a:xfrm>
          <a:off x="662940" y="198120"/>
          <a:ext cx="14378940" cy="10751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800" b="1">
              <a:latin typeface="Marianne" panose="02000000000000000000" pitchFamily="50" charset="0"/>
            </a:rPr>
            <a:t>Tableau AMI MAEC 2025-2026-2027</a:t>
          </a:r>
        </a:p>
        <a:p>
          <a:endParaRPr lang="fr-FR" sz="1600">
            <a:latin typeface="Marianne" panose="02000000000000000000" pitchFamily="50" charset="0"/>
          </a:endParaRPr>
        </a:p>
        <a:p>
          <a:endParaRPr lang="fr-FR" sz="1600">
            <a:latin typeface="Marianne" panose="02000000000000000000" pitchFamily="50" charset="0"/>
          </a:endParaRPr>
        </a:p>
        <a:p>
          <a:r>
            <a:rPr lang="fr-FR" sz="1600">
              <a:latin typeface="Marianne" panose="02000000000000000000" pitchFamily="50" charset="0"/>
            </a:rPr>
            <a:t>Ce tableau "AMI</a:t>
          </a:r>
          <a:r>
            <a:rPr lang="fr-FR" sz="1600" baseline="0">
              <a:latin typeface="Marianne" panose="02000000000000000000" pitchFamily="50" charset="0"/>
            </a:rPr>
            <a:t> MAEC 2025-2026-2027" contient les onglets suivants: </a:t>
          </a:r>
        </a:p>
        <a:p>
          <a:endParaRPr lang="fr-FR" sz="1600">
            <a:latin typeface="Marianne" panose="02000000000000000000" pitchFamily="50" charset="0"/>
          </a:endParaRPr>
        </a:p>
        <a:p>
          <a:r>
            <a:rPr lang="fr-FR" sz="1600" b="1">
              <a:latin typeface="Marianne" panose="02000000000000000000" pitchFamily="50" charset="0"/>
            </a:rPr>
            <a:t>1-1</a:t>
          </a:r>
          <a:r>
            <a:rPr lang="fr-FR" sz="1600" b="1" baseline="0">
              <a:latin typeface="Marianne" panose="02000000000000000000" pitchFamily="50" charset="0"/>
            </a:rPr>
            <a:t> </a:t>
          </a:r>
          <a:r>
            <a:rPr lang="fr-FR" sz="1600" b="1">
              <a:latin typeface="Marianne" panose="02000000000000000000" pitchFamily="50" charset="0"/>
            </a:rPr>
            <a:t>Liste des communes 2025 </a:t>
          </a:r>
          <a:r>
            <a:rPr lang="fr-FR" sz="1600">
              <a:latin typeface="Marianne" panose="02000000000000000000" pitchFamily="50" charset="0"/>
            </a:rPr>
            <a:t>: 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</a:rPr>
            <a:t>à ne renseigner que si nouveau PAEC ou évolution du périmètre du PAEC existant en 2025</a:t>
          </a:r>
        </a:p>
        <a:p>
          <a:r>
            <a:rPr lang="fr-FR" sz="1600" b="1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rPr>
            <a:t>1-2 Liste des communes 2026 : 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</a:rPr>
            <a:t>à ne renseigner que si nouveau PAEC ou évolution du périmètre du PAEC existant en 2026</a:t>
          </a:r>
        </a:p>
        <a:p>
          <a:r>
            <a:rPr lang="fr-FR" sz="1600" b="1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rPr>
            <a:t>1-3 Liste des communes 2027 : 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</a:rPr>
            <a:t>à ne renseigner que si nouveau PAEC ou évolution du périmètre du PAEC existant en 2027</a:t>
          </a:r>
        </a:p>
        <a:p>
          <a:r>
            <a:rPr lang="fr-FR" sz="1600" b="1">
              <a:latin typeface="Marianne" panose="02000000000000000000" pitchFamily="50" charset="0"/>
            </a:rPr>
            <a:t>2-1 MAEC 2025 </a:t>
          </a:r>
          <a:r>
            <a:rPr lang="fr-FR" sz="1600">
              <a:latin typeface="Marianne" panose="02000000000000000000" pitchFamily="50" charset="0"/>
            </a:rPr>
            <a:t>: MAEC envisagées pour 2025, avec les besoins financiers associés: 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  <a:ea typeface="+mn-ea"/>
              <a:cs typeface="+mn-cs"/>
            </a:rPr>
            <a:t>à renseigner</a:t>
          </a:r>
        </a:p>
        <a:p>
          <a:r>
            <a:rPr lang="fr-FR" sz="1600" b="1">
              <a:latin typeface="Marianne" panose="02000000000000000000" pitchFamily="50" charset="0"/>
            </a:rPr>
            <a:t>2-2 MAEC 2026 </a:t>
          </a:r>
          <a:r>
            <a:rPr lang="fr-FR" sz="1600">
              <a:latin typeface="Marianne" panose="02000000000000000000" pitchFamily="50" charset="0"/>
            </a:rPr>
            <a:t>:</a:t>
          </a:r>
          <a:r>
            <a:rPr lang="fr-FR" sz="1600" baseline="0">
              <a:latin typeface="Marianne" panose="02000000000000000000" pitchFamily="50" charset="0"/>
            </a:rPr>
            <a:t> MAEC envisagées pour 2026, avec les besoins financiers associés: 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  <a:ea typeface="+mn-ea"/>
              <a:cs typeface="+mn-cs"/>
            </a:rPr>
            <a:t>à renseigner</a:t>
          </a:r>
        </a:p>
        <a:p>
          <a:r>
            <a:rPr lang="fr-FR" sz="1600" b="1">
              <a:latin typeface="Marianne" panose="02000000000000000000" pitchFamily="50" charset="0"/>
            </a:rPr>
            <a:t>2-3 MAEC 2027 </a:t>
          </a:r>
          <a:r>
            <a:rPr lang="fr-FR" sz="1600">
              <a:latin typeface="Marianne" panose="02000000000000000000" pitchFamily="50" charset="0"/>
            </a:rPr>
            <a:t>: MAEC envisagées pour 2027, avec les besoins </a:t>
          </a:r>
          <a:r>
            <a:rPr lang="fr-FR" sz="1600" baseline="0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rPr>
            <a:t>financiers associés: 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  <a:ea typeface="+mn-ea"/>
              <a:cs typeface="+mn-cs"/>
            </a:rPr>
            <a:t>à renseigner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 baseline="0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rPr>
            <a:t>3 -  Animation 2025 </a:t>
          </a:r>
          <a:r>
            <a:rPr lang="fr-FR" sz="1600" baseline="0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rPr>
            <a:t>: besoins en animation du PAEC 2025 envisagés sur la période de novembre 2024 au 30/09/25.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  <a:ea typeface="+mn-ea"/>
              <a:cs typeface="+mn-cs"/>
            </a:rPr>
            <a:t>à renseigner</a:t>
          </a:r>
        </a:p>
        <a:p>
          <a:r>
            <a:rPr lang="fr-FR" sz="1600" b="1" baseline="0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rPr>
            <a:t>4 - Référentiel MAEC</a:t>
          </a:r>
          <a:r>
            <a:rPr lang="fr-FR" sz="1600" baseline="0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rPr>
            <a:t>: pour votre bonne information, l'onglet "Référentiel MAEC" rappelle les montants unitaires par mesure et ce qui concerne les plafonds (cumuls par familles de MAEC, ou plafonds avec GAEC notamment)</a:t>
          </a:r>
        </a:p>
        <a:p>
          <a:r>
            <a:rPr lang="fr-FR" sz="1600" b="1" baseline="0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rPr>
            <a:t>5 - Commentaires opérateurs</a:t>
          </a:r>
          <a:r>
            <a:rPr lang="fr-FR" sz="1600" baseline="0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rPr>
            <a:t>: si vous avez besoin d'ajouter des commentaires, voire des tableaux pour communiquer des informations importantes pour vous à la DRAAF. </a:t>
          </a:r>
        </a:p>
        <a:p>
          <a:endParaRPr lang="fr-FR" sz="1600" baseline="0">
            <a:solidFill>
              <a:schemeClr val="dk1"/>
            </a:solidFill>
            <a:latin typeface="Marianne" panose="02000000000000000000" pitchFamily="50" charset="0"/>
            <a:ea typeface="+mn-ea"/>
            <a:cs typeface="+mn-cs"/>
          </a:endParaRPr>
        </a:p>
        <a:p>
          <a:endParaRPr lang="fr-FR" sz="1600" baseline="0">
            <a:solidFill>
              <a:srgbClr val="FF0000"/>
            </a:solidFill>
            <a:latin typeface="Marianne" panose="02000000000000000000" pitchFamily="50" charset="0"/>
          </a:endParaRPr>
        </a:p>
        <a:p>
          <a:r>
            <a:rPr lang="fr-FR" sz="1600" b="1" baseline="0">
              <a:solidFill>
                <a:srgbClr val="0070C0"/>
              </a:solidFill>
              <a:latin typeface="Marianne" panose="02000000000000000000" pitchFamily="50" charset="0"/>
            </a:rPr>
            <a:t>Merci de bien veiller à renseigner, au sein de chaque onglet, le contenu des colonnes ou des cellules en jaune.</a:t>
          </a:r>
        </a:p>
        <a:p>
          <a:endParaRPr lang="fr-FR" sz="1600" baseline="0">
            <a:solidFill>
              <a:srgbClr val="FF0000"/>
            </a:solidFill>
            <a:latin typeface="Marianne" panose="02000000000000000000" pitchFamily="50" charset="0"/>
          </a:endParaRPr>
        </a:p>
        <a:p>
          <a:endParaRPr lang="fr-FR" sz="1600">
            <a:latin typeface="Marianne" panose="02000000000000000000" pitchFamily="50" charset="0"/>
          </a:endParaRPr>
        </a:p>
        <a:p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</a:rPr>
            <a:t>Si vous avez des commentaires à ajouter, des suggestions, merci de le faire dans les cases prévues à cet effet dans chaque onglet (ou dans l'onglet dédié</a:t>
          </a:r>
          <a:r>
            <a:rPr lang="fr-FR" sz="1600" b="1" baseline="0">
              <a:solidFill>
                <a:srgbClr val="0070C0"/>
              </a:solidFill>
              <a:latin typeface="Marianne" panose="02000000000000000000" pitchFamily="50" charset="0"/>
            </a:rPr>
            <a:t>)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</a:rPr>
            <a:t>, et de préciser, par une légende, les codes couleur que vous utilisez, le cas échéant. </a:t>
          </a:r>
        </a:p>
        <a:p>
          <a:endParaRPr lang="fr-FR" sz="1600">
            <a:latin typeface="Marianne" panose="02000000000000000000" pitchFamily="50" charset="0"/>
          </a:endParaRPr>
        </a:p>
        <a:p>
          <a:r>
            <a:rPr lang="fr-FR" sz="1600">
              <a:latin typeface="Marianne" panose="02000000000000000000" pitchFamily="50" charset="0"/>
            </a:rPr>
            <a:t>Pour faciliter l'analyse ultérieure</a:t>
          </a:r>
          <a:r>
            <a:rPr lang="fr-FR" sz="1600" baseline="0">
              <a:latin typeface="Marianne" panose="02000000000000000000" pitchFamily="50" charset="0"/>
            </a:rPr>
            <a:t> </a:t>
          </a:r>
          <a:r>
            <a:rPr lang="fr-FR" sz="1600">
              <a:latin typeface="Marianne" panose="02000000000000000000" pitchFamily="50" charset="0"/>
            </a:rPr>
            <a:t>des informations contenues dans ce fichier -</a:t>
          </a:r>
          <a:r>
            <a:rPr lang="fr-FR" sz="1600" baseline="0">
              <a:latin typeface="Marianne" panose="02000000000000000000" pitchFamily="50" charset="0"/>
            </a:rPr>
            <a:t> et éviter les erreurs de manipulation des données</a:t>
          </a:r>
          <a:r>
            <a:rPr lang="fr-FR" sz="1600">
              <a:latin typeface="Marianne" panose="02000000000000000000" pitchFamily="50" charset="0"/>
            </a:rPr>
            <a:t>, 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</a:rPr>
            <a:t>veuillez,</a:t>
          </a:r>
          <a:r>
            <a:rPr lang="fr-FR" sz="1600" b="1" baseline="0">
              <a:solidFill>
                <a:srgbClr val="0070C0"/>
              </a:solidFill>
              <a:latin typeface="Marianne" panose="02000000000000000000" pitchFamily="50" charset="0"/>
            </a:rPr>
            <a:t> s'il vous plaît, ne 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</a:rPr>
            <a:t>pas fusionner les cases dans les tableaux et respecter le contenu des listes déroulantes le</a:t>
          </a:r>
          <a:r>
            <a:rPr lang="fr-FR" sz="1600" b="1" baseline="0">
              <a:solidFill>
                <a:srgbClr val="0070C0"/>
              </a:solidFill>
              <a:latin typeface="Marianne" panose="02000000000000000000" pitchFamily="50" charset="0"/>
            </a:rPr>
            <a:t> cas échéant</a:t>
          </a:r>
          <a:r>
            <a:rPr lang="fr-FR" sz="1600" b="1">
              <a:solidFill>
                <a:srgbClr val="0070C0"/>
              </a:solidFill>
              <a:latin typeface="Marianne" panose="02000000000000000000" pitchFamily="50" charset="0"/>
            </a:rPr>
            <a:t>.</a:t>
          </a:r>
        </a:p>
        <a:p>
          <a:endParaRPr lang="fr-FR" sz="1600">
            <a:latin typeface="Marianne" panose="02000000000000000000" pitchFamily="50" charset="0"/>
          </a:endParaRPr>
        </a:p>
        <a:p>
          <a:r>
            <a:rPr lang="fr-FR" sz="1600" b="1" i="0">
              <a:solidFill>
                <a:srgbClr val="0070C0"/>
              </a:solidFill>
              <a:latin typeface="Marianne" panose="02000000000000000000" pitchFamily="50" charset="0"/>
            </a:rPr>
            <a:t>Merci</a:t>
          </a:r>
          <a:r>
            <a:rPr lang="fr-FR" sz="1600" b="1" i="0" baseline="0">
              <a:solidFill>
                <a:srgbClr val="0070C0"/>
              </a:solidFill>
              <a:latin typeface="Marianne" panose="02000000000000000000" pitchFamily="50" charset="0"/>
            </a:rPr>
            <a:t> de renommer le fichier, avant envoi à la DRAAF, avec le code précis du PAEC (ou le nom du territoire s'il est nouveau): </a:t>
          </a:r>
        </a:p>
        <a:p>
          <a:r>
            <a:rPr lang="fr-FR" sz="1600" b="1" i="1" baseline="0">
              <a:solidFill>
                <a:srgbClr val="0070C0"/>
              </a:solidFill>
              <a:latin typeface="Marianne" panose="02000000000000000000" pitchFamily="50" charset="0"/>
            </a:rPr>
            <a:t>2-CV_</a:t>
          </a:r>
          <a:r>
            <a:rPr lang="fr-FR" sz="1600" b="1" i="1" baseline="0">
              <a:solidFill>
                <a:srgbClr val="7030A0"/>
              </a:solidFill>
              <a:latin typeface="Marianne" panose="02000000000000000000" pitchFamily="50" charset="0"/>
            </a:rPr>
            <a:t>XXXX</a:t>
          </a:r>
          <a:r>
            <a:rPr lang="fr-FR" sz="1600" b="1" i="1" baseline="0">
              <a:solidFill>
                <a:srgbClr val="0070C0"/>
              </a:solidFill>
              <a:latin typeface="Marianne" panose="02000000000000000000" pitchFamily="50" charset="0"/>
            </a:rPr>
            <a:t>_Tableau_AMI_MAEC 25-26-27</a:t>
          </a:r>
          <a:endParaRPr lang="fr-FR" sz="1600" b="1" i="1">
            <a:solidFill>
              <a:srgbClr val="0070C0"/>
            </a:solidFill>
            <a:latin typeface="Marianne" panose="02000000000000000000" pitchFamily="50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220980</xdr:colOff>
      <xdr:row>9</xdr:row>
      <xdr:rowOff>68580</xdr:rowOff>
    </xdr:from>
    <xdr:to>
      <xdr:col>7</xdr:col>
      <xdr:colOff>5996940</xdr:colOff>
      <xdr:row>28</xdr:row>
      <xdr:rowOff>167640</xdr:rowOff>
    </xdr:to>
    <xdr:sp macro="" textlink="">
      <xdr:nvSpPr>
        <xdr:cNvPr id="2" name="ZoneTexte 1"/>
        <xdr:cNvSpPr txBox="1"/>
      </xdr:nvSpPr>
      <xdr:spPr>
        <a:xfrm>
          <a:off x="5600700" y="2529840"/>
          <a:ext cx="7726680" cy="357378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latin typeface="Marianne" panose="02000000000000000000" pitchFamily="50" charset="0"/>
            </a:rPr>
            <a:t>Commentaires de l'opérateur à destination de la DRAAF</a:t>
          </a:r>
          <a:endParaRPr lang="fr-FR" sz="1100" b="0" baseline="0">
            <a:latin typeface="Marianne" panose="02000000000000000000" pitchFamily="50" charset="0"/>
          </a:endParaRPr>
        </a:p>
        <a:p>
          <a:pPr algn="ctr"/>
          <a:endParaRPr lang="fr-FR" sz="1100" b="0" baseline="0">
            <a:latin typeface="Marianne" panose="02000000000000000000" pitchFamily="50" charset="0"/>
          </a:endParaRPr>
        </a:p>
        <a:p>
          <a:pPr algn="l"/>
          <a:endParaRPr lang="fr-FR" sz="1100" b="0" baseline="0">
            <a:latin typeface="Calibri  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220980</xdr:colOff>
      <xdr:row>9</xdr:row>
      <xdr:rowOff>68580</xdr:rowOff>
    </xdr:from>
    <xdr:to>
      <xdr:col>7</xdr:col>
      <xdr:colOff>5996940</xdr:colOff>
      <xdr:row>28</xdr:row>
      <xdr:rowOff>167640</xdr:rowOff>
    </xdr:to>
    <xdr:sp macro="" textlink="">
      <xdr:nvSpPr>
        <xdr:cNvPr id="2" name="ZoneTexte 1"/>
        <xdr:cNvSpPr txBox="1"/>
      </xdr:nvSpPr>
      <xdr:spPr>
        <a:xfrm>
          <a:off x="5450205" y="3392805"/>
          <a:ext cx="7614285" cy="371856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latin typeface="Marianne" panose="02000000000000000000" pitchFamily="50" charset="0"/>
            </a:rPr>
            <a:t>Commentaires de l'opérateur à destination de la DRAAF</a:t>
          </a:r>
          <a:endParaRPr lang="fr-FR" sz="1100" b="0" baseline="0">
            <a:latin typeface="Marianne" panose="02000000000000000000" pitchFamily="50" charset="0"/>
          </a:endParaRPr>
        </a:p>
        <a:p>
          <a:pPr algn="ctr"/>
          <a:endParaRPr lang="fr-FR" sz="1100" b="0" baseline="0">
            <a:latin typeface="Marianne" panose="02000000000000000000" pitchFamily="50" charset="0"/>
          </a:endParaRPr>
        </a:p>
        <a:p>
          <a:pPr algn="l"/>
          <a:endParaRPr lang="fr-FR" sz="1100" b="0" baseline="0">
            <a:latin typeface="Calibri  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220980</xdr:colOff>
      <xdr:row>9</xdr:row>
      <xdr:rowOff>68580</xdr:rowOff>
    </xdr:from>
    <xdr:to>
      <xdr:col>7</xdr:col>
      <xdr:colOff>5996940</xdr:colOff>
      <xdr:row>28</xdr:row>
      <xdr:rowOff>167640</xdr:rowOff>
    </xdr:to>
    <xdr:sp macro="" textlink="">
      <xdr:nvSpPr>
        <xdr:cNvPr id="2" name="ZoneTexte 1"/>
        <xdr:cNvSpPr txBox="1"/>
      </xdr:nvSpPr>
      <xdr:spPr>
        <a:xfrm>
          <a:off x="5450205" y="3697605"/>
          <a:ext cx="7614285" cy="371856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latin typeface="Marianne" panose="02000000000000000000" pitchFamily="50" charset="0"/>
            </a:rPr>
            <a:t>Commentaires de l'opérateur à destination de la DRAAF</a:t>
          </a:r>
          <a:endParaRPr lang="fr-FR" sz="1100" b="0" baseline="0">
            <a:latin typeface="Marianne" panose="02000000000000000000" pitchFamily="50" charset="0"/>
          </a:endParaRPr>
        </a:p>
        <a:p>
          <a:pPr algn="ctr"/>
          <a:endParaRPr lang="fr-FR" sz="1100" b="0" baseline="0">
            <a:latin typeface="Marianne" panose="02000000000000000000" pitchFamily="50" charset="0"/>
          </a:endParaRPr>
        </a:p>
        <a:p>
          <a:pPr algn="l"/>
          <a:endParaRPr lang="fr-FR" sz="1100" b="0" baseline="0">
            <a:latin typeface="Calibri  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7621</xdr:colOff>
      <xdr:row>7</xdr:row>
      <xdr:rowOff>76200</xdr:rowOff>
    </xdr:from>
    <xdr:to>
      <xdr:col>8</xdr:col>
      <xdr:colOff>1533525</xdr:colOff>
      <xdr:row>13</xdr:row>
      <xdr:rowOff>314325</xdr:rowOff>
    </xdr:to>
    <xdr:sp macro="" textlink="">
      <xdr:nvSpPr>
        <xdr:cNvPr id="2" name="ZoneTexte 1"/>
        <xdr:cNvSpPr txBox="1"/>
      </xdr:nvSpPr>
      <xdr:spPr>
        <a:xfrm>
          <a:off x="798196" y="2486025"/>
          <a:ext cx="12898754" cy="2219325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latin typeface="Marianne" panose="02000000000000000000" pitchFamily="50" charset="0"/>
            </a:rPr>
            <a:t>Commentaires de l'opérateur à destination de la DRAAF</a:t>
          </a:r>
          <a:endParaRPr lang="fr-FR" sz="1100" b="0" baseline="0">
            <a:latin typeface="Marianne" panose="02000000000000000000" pitchFamily="50" charset="0"/>
          </a:endParaRPr>
        </a:p>
        <a:p>
          <a:pPr algn="l"/>
          <a:endParaRPr lang="fr-FR" sz="1100" b="0" baseline="0">
            <a:latin typeface="Calibri  "/>
          </a:endParaRPr>
        </a:p>
        <a:p>
          <a:pPr algn="l"/>
          <a:endParaRPr lang="fr-FR" sz="1100" b="0" baseline="0">
            <a:latin typeface="Calibri  "/>
          </a:endParaRPr>
        </a:p>
        <a:p>
          <a:pPr algn="l"/>
          <a:endParaRPr lang="fr-FR" sz="1100" b="0" baseline="0">
            <a:latin typeface="Calibri  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7621</xdr:colOff>
      <xdr:row>7</xdr:row>
      <xdr:rowOff>76200</xdr:rowOff>
    </xdr:from>
    <xdr:to>
      <xdr:col>8</xdr:col>
      <xdr:colOff>1533525</xdr:colOff>
      <xdr:row>13</xdr:row>
      <xdr:rowOff>314325</xdr:rowOff>
    </xdr:to>
    <xdr:sp macro="" textlink="">
      <xdr:nvSpPr>
        <xdr:cNvPr id="2" name="ZoneTexte 1"/>
        <xdr:cNvSpPr txBox="1"/>
      </xdr:nvSpPr>
      <xdr:spPr>
        <a:xfrm>
          <a:off x="800101" y="2499360"/>
          <a:ext cx="14754224" cy="2219325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latin typeface="Marianne" panose="02000000000000000000" pitchFamily="50" charset="0"/>
            </a:rPr>
            <a:t>Commentaires de l'opérateur à destination de la DRAAF</a:t>
          </a:r>
          <a:endParaRPr lang="fr-FR" sz="1100" b="0" baseline="0">
            <a:latin typeface="Marianne" panose="02000000000000000000" pitchFamily="50" charset="0"/>
          </a:endParaRPr>
        </a:p>
        <a:p>
          <a:pPr algn="l"/>
          <a:endParaRPr lang="fr-FR" sz="1100" b="0" baseline="0">
            <a:latin typeface="Calibri  "/>
          </a:endParaRPr>
        </a:p>
        <a:p>
          <a:pPr algn="l"/>
          <a:endParaRPr lang="fr-FR" sz="1100" b="0" baseline="0">
            <a:latin typeface="Calibri  "/>
          </a:endParaRPr>
        </a:p>
        <a:p>
          <a:pPr algn="l"/>
          <a:endParaRPr lang="fr-FR" sz="1100" b="0" baseline="0">
            <a:latin typeface="Calibri  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7621</xdr:colOff>
      <xdr:row>7</xdr:row>
      <xdr:rowOff>76200</xdr:rowOff>
    </xdr:from>
    <xdr:to>
      <xdr:col>8</xdr:col>
      <xdr:colOff>1533525</xdr:colOff>
      <xdr:row>13</xdr:row>
      <xdr:rowOff>314325</xdr:rowOff>
    </xdr:to>
    <xdr:sp macro="" textlink="">
      <xdr:nvSpPr>
        <xdr:cNvPr id="2" name="ZoneTexte 1"/>
        <xdr:cNvSpPr txBox="1"/>
      </xdr:nvSpPr>
      <xdr:spPr>
        <a:xfrm>
          <a:off x="800101" y="2499360"/>
          <a:ext cx="14754224" cy="2219325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latin typeface="Marianne" panose="02000000000000000000" pitchFamily="50" charset="0"/>
            </a:rPr>
            <a:t>Commentaires de l'opérateur à destination de la DRAAF</a:t>
          </a:r>
          <a:endParaRPr lang="fr-FR" sz="1100" b="0" baseline="0">
            <a:latin typeface="Marianne" panose="02000000000000000000" pitchFamily="50" charset="0"/>
          </a:endParaRPr>
        </a:p>
        <a:p>
          <a:pPr algn="l"/>
          <a:endParaRPr lang="fr-FR" sz="1100" b="0" baseline="0">
            <a:latin typeface="Calibri  "/>
          </a:endParaRPr>
        </a:p>
        <a:p>
          <a:pPr algn="l"/>
          <a:endParaRPr lang="fr-FR" sz="1100" b="0" baseline="0">
            <a:latin typeface="Calibri  "/>
          </a:endParaRPr>
        </a:p>
        <a:p>
          <a:pPr algn="l"/>
          <a:endParaRPr lang="fr-FR" sz="1100" b="0" baseline="0">
            <a:latin typeface="Calibri  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0</xdr:rowOff>
    </xdr:from>
    <xdr:to>
      <xdr:col>9</xdr:col>
      <xdr:colOff>1760220</xdr:colOff>
      <xdr:row>8</xdr:row>
      <xdr:rowOff>91440</xdr:rowOff>
    </xdr:to>
    <xdr:sp macro="" textlink="">
      <xdr:nvSpPr>
        <xdr:cNvPr id="2" name="ZoneTexte 1"/>
        <xdr:cNvSpPr txBox="1"/>
      </xdr:nvSpPr>
      <xdr:spPr>
        <a:xfrm>
          <a:off x="800100" y="502920"/>
          <a:ext cx="17350740" cy="137160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>
              <a:latin typeface="Marianne" panose="02000000000000000000" pitchFamily="50" charset="0"/>
            </a:rPr>
            <a:t>Commentaires de l'opérateur à destination de la DRAAF</a:t>
          </a:r>
          <a:endParaRPr lang="fr-FR" sz="1100" b="0" baseline="0">
            <a:latin typeface="Marianne" panose="02000000000000000000" pitchFamily="50" charset="0"/>
          </a:endParaRPr>
        </a:p>
        <a:p>
          <a:pPr algn="ctr"/>
          <a:endParaRPr lang="fr-FR" sz="1100" b="0" baseline="0">
            <a:latin typeface="Marianne" panose="02000000000000000000" pitchFamily="50" charset="0"/>
          </a:endParaRPr>
        </a:p>
        <a:p>
          <a:pPr algn="l"/>
          <a:endParaRPr lang="fr-FR" sz="1100" b="0" baseline="0">
            <a:latin typeface="Calibri  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22860</xdr:rowOff>
    </xdr:from>
    <xdr:to>
      <xdr:col>9</xdr:col>
      <xdr:colOff>655320</xdr:colOff>
      <xdr:row>59</xdr:row>
      <xdr:rowOff>167640</xdr:rowOff>
    </xdr:to>
    <xdr:sp macro="" textlink="">
      <xdr:nvSpPr>
        <xdr:cNvPr id="2" name="ZoneTexte 1"/>
        <xdr:cNvSpPr txBox="1"/>
      </xdr:nvSpPr>
      <xdr:spPr>
        <a:xfrm>
          <a:off x="944880" y="205740"/>
          <a:ext cx="6842760" cy="10751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800" b="1">
              <a:latin typeface="Marianne" panose="02000000000000000000" pitchFamily="50" charset="0"/>
            </a:rPr>
            <a:t>Commentaires opérateurs à DRAAF?</a:t>
          </a:r>
        </a:p>
        <a:p>
          <a:pPr algn="l"/>
          <a:endParaRPr lang="fr-FR" sz="1200" b="0">
            <a:latin typeface="Marianne" panose="02000000000000000000" pitchFamily="50" charset="0"/>
          </a:endParaRPr>
        </a:p>
        <a:p>
          <a:pPr algn="l"/>
          <a:r>
            <a:rPr lang="fr-FR" sz="1200" b="1">
              <a:latin typeface="Marianne" panose="02000000000000000000" pitchFamily="50" charset="0"/>
            </a:rPr>
            <a:t> </a:t>
          </a:r>
          <a:endParaRPr lang="fr-FR" sz="1200">
            <a:latin typeface="Marianne" panose="02000000000000000000" pitchFamily="50" charset="0"/>
          </a:endParaRPr>
        </a:p>
        <a:p>
          <a:endParaRPr lang="fr-FR" sz="1200" i="0">
            <a:latin typeface="Marianne" panose="02000000000000000000" pitchFamily="50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Communes" displayName="Communes" ref="B11:D12" totalsRowShown="0" headerRowDxfId="169" dataDxfId="168">
  <autoFilter ref="B11:D12"/>
  <tableColumns count="3">
    <tableColumn id="1" name="Département" dataDxfId="167"/>
    <tableColumn id="2" name="Nom de  la commune " dataDxfId="166"/>
    <tableColumn id="3" name="n° INSEE de la commune " dataDxfId="16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4" name="Tableau14" displayName="Tableau14" ref="B15:F52" totalsRowCount="1" headerRowDxfId="42" dataDxfId="41">
  <autoFilter ref="B15:F51"/>
  <tableColumns count="5">
    <tableColumn id="1" name="Actions d'animation _x000a_" totalsRowLabel="TOTAL" dataDxfId="40" totalsRowDxfId="39"/>
    <tableColumn id="3" name="Structures concernées" dataDxfId="38" totalsRowDxfId="37"/>
    <tableColumn id="4" name="Nombre de jours prévisionnels (entre mi-novembre 2024 et fin septembre 2025)" dataDxfId="36" totalsRowDxfId="35"/>
    <tableColumn id="5" name="Coût/jour (plafonné à 550 €/j)" dataDxfId="34" totalsRowDxfId="33"/>
    <tableColumn id="6" name="Coût total " totalsRowFunction="custom" dataDxfId="32" totalsRowDxfId="31">
      <calculatedColumnFormula>Tableau14[[#This Row],[Nombre de jours prévisionnels (entre mi-novembre 2024 et fin septembre 2025)]]*Tableau14[[#This Row],[Coût/jour (plafonné à 550 €/j)]]</calculatedColumnFormula>
      <totalsRowFormula>SUM(Tableau14[[Coût total ]])</totalsRow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2" name="Familles" displayName="Familles" ref="B6:J77" totalsRowShown="0" headerRowDxfId="30">
  <autoFilter ref="B6:J77"/>
  <tableColumns count="9">
    <tableColumn id="9" name="Code MAEC" dataDxfId="29"/>
    <tableColumn id="1" name="Familles plafonds"/>
    <tableColumn id="2" name="montant unitaire €  /ha" dataDxfId="28"/>
    <tableColumn id="3" name="plafond € annuel" dataDxfId="27"/>
    <tableColumn id="4" name="nb plafond hectares financés (ha)"/>
    <tableColumn id="5" name="plafond € sur 5 ans" dataDxfId="26"/>
    <tableColumn id="6" name="plafond € sur 5 ans si GAEC avec 2 associés (*2)" dataDxfId="25">
      <calculatedColumnFormula>Familles[[#This Row],[plafond € sur 5 ans]]*2</calculatedColumnFormula>
    </tableColumn>
    <tableColumn id="7" name="plafond € sur 5 ans si GAEC avec 3 associés (*3)" dataDxfId="24">
      <calculatedColumnFormula>Familles[[#This Row],[plafond € sur 5 ans]]*3</calculatedColumnFormula>
    </tableColumn>
    <tableColumn id="8" name="plafond € sur 5 ans si GAEC avec 4 associés (*4)" dataDxfId="23">
      <calculatedColumnFormula>Familles[[#This Row],[plafond € sur 5 ans]]*4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6" name="Tableau3840" displayName="Tableau3840" ref="L6:M15" totalsRowShown="0" headerRowDxfId="22" dataDxfId="20" headerRowBorderDxfId="21" tableBorderDxfId="19">
  <autoFilter ref="L6:M15"/>
  <tableColumns count="2">
    <tableColumn id="1" name="Cumuls par &quot;famille&quot; MAEC biodiv " dataDxfId="18"/>
    <tableColumn id="2" name="plafond € *5 ans" dataDxfId="1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0" name="Communes11" displayName="Communes11" ref="B11:D12" totalsRowShown="0" headerRowDxfId="164" dataDxfId="163">
  <autoFilter ref="B11:D12"/>
  <tableColumns count="3">
    <tableColumn id="1" name="Département" dataDxfId="162"/>
    <tableColumn id="2" name="Nom de  la commune " dataDxfId="161"/>
    <tableColumn id="3" name="n° INSEE de la commune " dataDxfId="16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1" name="Communes1112" displayName="Communes1112" ref="B11:D12" totalsRowShown="0" headerRowDxfId="159" dataDxfId="158">
  <autoFilter ref="B11:D12"/>
  <tableColumns count="3">
    <tableColumn id="1" name="Département" dataDxfId="157"/>
    <tableColumn id="2" name="Nom de  la commune " dataDxfId="156"/>
    <tableColumn id="3" name="n° INSEE de la commune " dataDxfId="15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au5" displayName="Tableau5" ref="B20:T92" totalsRowCount="1" headerRowDxfId="154" dataDxfId="152" headerRowBorderDxfId="153">
  <autoFilter ref="B20:T91"/>
  <tableColumns count="19">
    <tableColumn id="1" name="Code MAEC" totalsRowLabel="TOTAL" dataDxfId="151" totalsRowDxfId="16"/>
    <tableColumn id="2" name="Familles plafonds_x000a_(voir onglet &quot;Référentiel MAEC&quot;)" dataDxfId="150" totalsRowDxfId="15"/>
    <tableColumn id="3" name="montant unitaire €  /ha (ou autre unité MAEC)" dataDxfId="149" totalsRowDxfId="14"/>
    <tableColumn id="4" name="Plafond du nombre d'hectares financés (ha) / agriculteur" dataDxfId="148" totalsRowDxfId="13"/>
    <tableColumn id="5" name="Plafond € sur 5 ans / agriculteur (hors cumul familles MAEC)" dataDxfId="147" totalsRowDxfId="12"/>
    <tableColumn id="16" name="A quel(s) enjeu(x) environnementaux la MAEC répond-elle?" dataDxfId="146" totalsRowDxfId="11"/>
    <tableColumn id="24" name="Niveau de priorité de la MAEC pour le territoire_x000a__x000a_1 = très prioritaire_x000a_2 = prioritaire_x000a_3 = moyennement prioritaire_x000a_4= Peu prioritaire_x000a_" dataDxfId="145" totalsRowDxfId="10"/>
    <tableColumn id="6" name="Nombre total d'agriculteurs identifiés et/ou pressentis par MAEC _x000a__x000a_Pensez à prendre en compte ici le nombre d'associés GAEC, le cas échéant. " totalsRowFunction="custom" dataDxfId="144" totalsRowDxfId="9">
      <totalsRowFormula>SUM(Tableau5[Nombre total d''agriculteurs identifiés et/ou pressentis par MAEC 
Pensez à prendre en compte ici le nombre d''associés GAEC, le cas échéant. ])</totalsRowFormula>
    </tableColumn>
    <tableColumn id="7" name="dont Nombre d'agriculteurs en reconduction d'une MAEC qui se termine en 2025" dataDxfId="143" totalsRowDxfId="8"/>
    <tableColumn id="12" name="Les agriculteurs en reconduction sont-ils prioritaires sur cette MAEC? (oui/non)" dataDxfId="142" totalsRowDxfId="7"/>
    <tableColumn id="9" name="dont Nombre nouveaux agriculteurs" totalsRowFunction="custom" dataDxfId="141" totalsRowDxfId="6">
      <calculatedColumnFormula>Tableau5[[#This Row],[Nombre total d''agriculteurs identifiés et/ou pressentis par MAEC 
Pensez à prendre en compte ici le nombre d''associés GAEC, le cas échéant. ]]-Tableau5[[#This Row],[dont Nombre d''agriculteurs en reconduction d''une MAEC qui se termine en 2025]]</calculatedColumnFormula>
      <totalsRowFormula>SUM(Tableau5[dont Nombre nouveaux agriculteurs])</totalsRowFormula>
    </tableColumn>
    <tableColumn id="13" name="Les nouveaux agriculteurs sont-ils prioritaires sur cette MAEC? (oui/non)" dataDxfId="140" totalsRowDxfId="5"/>
    <tableColumn id="8" name="Besoins en crédits (&quot;Plafonds sur 5 ans&quot; * &quot;Nombre d'agriculteurs identifiés par MAEC&quot;)" totalsRowFunction="custom" dataDxfId="139" totalsRowDxfId="4">
      <calculatedColumnFormula>Tableau5[[#This Row],[Plafond € sur 5 ans / agriculteur (hors cumul familles MAEC)]]*Tableau5[[#This Row],[Nombre total d''agriculteurs identifiés et/ou pressentis par MAEC 
Pensez à prendre en compte ici le nombre d''associés GAEC, le cas échéant. ]]</calculatedColumnFormula>
      <totalsRowFormula>SUM(Tableau5[Besoins en crédits ("Plafonds sur 5 ans" * "Nombre d''agriculteurs identifiés par MAEC")])</totalsRowFormula>
    </tableColumn>
    <tableColumn id="10" name="dont Besoins en crédits concernant les agriculteurs en reconduction d'une MAEC qui se termine en 2025 (&quot;Plafonds sur 5 ans&quot; * &quot;Nombre agri en reconduction&quot;)" totalsRowFunction="custom" dataDxfId="138" totalsRowDxfId="3">
      <calculatedColumnFormula>Tableau5[[#This Row],[Plafond € sur 5 ans / agriculteur (hors cumul familles MAEC)]]*Tableau5[[#This Row],[dont Nombre d''agriculteurs en reconduction d''une MAEC qui se termine en 2025]]</calculatedColumnFormula>
      <totalsRowFormula>SUM(Tableau5[dont Besoins en crédits concernant les agriculteurs en reconduction d''une MAEC qui se termine en 2025 ("Plafonds sur 5 ans" * "Nombre agri en reconduction")])</totalsRowFormula>
    </tableColumn>
    <tableColumn id="11" name="dont Besoins en crédits concernant les nouveaux agriculteurs  (&quot;Plafonds sur 5 ans&quot; * &quot;Nombre nouveaux agri&quot;)" totalsRowFunction="custom" dataDxfId="137" totalsRowDxfId="2">
      <calculatedColumnFormula>Tableau5[[#This Row],[Plafond € sur 5 ans / agriculteur (hors cumul familles MAEC)]]*Tableau5[[#This Row],[dont Nombre nouveaux agriculteurs]]</calculatedColumnFormula>
      <totalsRowFormula>SUM(Tableau5[dont Besoins en crédits concernant les nouveaux agriculteurs  ("Plafonds sur 5 ans" * "Nombre nouveaux agri")])</totalsRowFormula>
    </tableColumn>
    <tableColumn id="14" name="Nombre de jours à passer sur la réalisation d'un diagnostic pour cette MAEC" dataDxfId="136" totalsRowDxfId="1"/>
    <tableColumn id="15" name="Coût-jour pour la réalisation d'un diagnostic pour cette MAEC" dataDxfId="135"/>
    <tableColumn id="17" name="Coût pour la réalisation d'un diagnostic pour cette MAEC (&quot;Nombre de jours réalisation diag&quot; * &quot;Coût-jour diag&quot;)" dataDxfId="134">
      <calculatedColumnFormula>Tableau5[[#This Row],[Nombre de jours à passer sur la réalisation d''un diagnostic pour cette MAEC]]*Tableau5[[#This Row],[Coût-jour pour la réalisation d''un diagnostic pour cette MAEC]]</calculatedColumnFormula>
    </tableColumn>
    <tableColumn id="18" name="Coût total pour la réalisation des diagnostics de cette MAEC (&quot;Nombre total d'agriculteurs par MAEC&quot; * &quot;Nombre de jours réalisation diagnostic&quot; *coût-jour diagnostic&quot; )" totalsRowFunction="custom" dataDxfId="133" totalsRowDxfId="0">
      <calculatedColumnFormula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calculatedColumnFormula>
      <totalsRowFormula>SUM(Tableau5[Coût total pour la réalisation des diagnostics de cette MAEC ("Nombre total d''agriculteurs par MAEC" * "Nombre de jours réalisation diagnostic" *coût-jour diagnostic" )])</totalsRow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7" name="Tableau7" displayName="Tableau7" ref="C16:E17" totalsRowShown="0" headerRowDxfId="132" dataDxfId="130" headerRowBorderDxfId="131" tableBorderDxfId="129" totalsRowBorderDxfId="128">
  <autoFilter ref="C16:E17"/>
  <tableColumns count="3">
    <tableColumn id="1" name="Enjeu environnemental n°1 pour le territoire " dataDxfId="127"/>
    <tableColumn id="2" name="Enjeu environnemental n°2 pour le territoire, le cas échéant" dataDxfId="126"/>
    <tableColumn id="3" name="Enjeu environnemental n°3 pour le territoire, le cas échéant" dataDxfId="12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3" name="Tableau54" displayName="Tableau54" ref="B20:P92" totalsRowCount="1" headerRowDxfId="124" dataDxfId="122" headerRowBorderDxfId="123">
  <autoFilter ref="B20:P91"/>
  <tableColumns count="15">
    <tableColumn id="1" name="Code MAEC" totalsRowLabel="TOTAL" dataDxfId="121" totalsRowDxfId="120"/>
    <tableColumn id="2" name="Familles plafonds_x000a_(voir onglet &quot;Référentiel MAEC&quot;)" dataDxfId="119" totalsRowDxfId="118"/>
    <tableColumn id="3" name="montant unitaire €  /ha (ou autre unité MAEC)" dataDxfId="117" totalsRowDxfId="116"/>
    <tableColumn id="4" name="Plafond du nombre d'hectares financés (ha) / agriculteur" dataDxfId="115" totalsRowDxfId="114"/>
    <tableColumn id="5" name="Plafond € sur 5 ans / agriculteur (hors cumul familles MAEC)" dataDxfId="113" totalsRowDxfId="112"/>
    <tableColumn id="16" name="A quel(s) enjeu(x) environnementaux la MAEC répond-elle?" dataDxfId="111" totalsRowDxfId="110"/>
    <tableColumn id="24" name="Niveau de priorité de la MAEC pour le territoire_x000a__x000a_1 = très prioritaire_x000a_2 = prioritaire_x000a_3 = moyennement prioritaire_x000a_4= Peu prioritaire_x000a_" dataDxfId="109" totalsRowDxfId="108"/>
    <tableColumn id="6" name="Nombre total d'agriculteurs identifiés et/ou pressentis par MAEC _x000a__x000a_Pensez à prendre en compte ici le nombre d'associés GAEC, le cas échéant. " totalsRowFunction="custom" dataDxfId="107" totalsRowDxfId="106">
      <totalsRowFormula>SUM(Tableau54[Nombre total d''agriculteurs identifiés et/ou pressentis par MAEC 
Pensez à prendre en compte ici le nombre d''associés GAEC, le cas échéant. ])</totalsRowFormula>
    </tableColumn>
    <tableColumn id="7" name="dont Nombre d'agriculteurs en reconduction d'une MAEC qui se termine en 2026" dataDxfId="105" totalsRowDxfId="104"/>
    <tableColumn id="12" name="Les agriculteurs en reconduction sont-ils prioritaires sur cette MAEC? (oui/non)" dataDxfId="103" totalsRowDxfId="102"/>
    <tableColumn id="9" name="dont Nombre nouveaux agriculteurs" totalsRowFunction="custom" dataDxfId="101" totalsRowDxfId="100">
      <calculatedColumnFormula>Tableau54[[#This Row],[Nombre total d''agriculteurs identifiés et/ou pressentis par MAEC 
Pensez à prendre en compte ici le nombre d''associés GAEC, le cas échéant. ]]-Tableau54[[#This Row],[dont Nombre d''agriculteurs en reconduction d''une MAEC qui se termine en 2026]]</calculatedColumnFormula>
      <totalsRowFormula>SUM(Tableau54[dont Nombre nouveaux agriculteurs])</totalsRowFormula>
    </tableColumn>
    <tableColumn id="13" name="Les nouveaux agriculteurs sont-ils prioritaires sur cette MAEC? (oui/non)" dataDxfId="99" totalsRowDxfId="98"/>
    <tableColumn id="8" name="Besoins en crédits (&quot;Plafonds sur 5 ans&quot; * &quot;Nombre d'agriculteurs identifiés par MAEC&quot;)" totalsRowFunction="custom" dataDxfId="97" totalsRowDxfId="96">
      <calculatedColumnFormula>Tableau54[[#This Row],[Plafond € sur 5 ans / agriculteur (hors cumul familles MAEC)]]*Tableau54[[#This Row],[Nombre total d''agriculteurs identifiés et/ou pressentis par MAEC 
Pensez à prendre en compte ici le nombre d''associés GAEC, le cas échéant. ]]</calculatedColumnFormula>
      <totalsRowFormula>SUM(Tableau54[Besoins en crédits ("Plafonds sur 5 ans" * "Nombre d''agriculteurs identifiés par MAEC")])</totalsRowFormula>
    </tableColumn>
    <tableColumn id="10" name="dont Besoins en crédits concernant les agriculteurs en reconduction d'une MAEC qui se termine en 2026 (&quot;Plafonds sur 5 ans&quot; * &quot;Nombre agri en reconduction&quot;)" totalsRowFunction="custom" dataDxfId="95" totalsRowDxfId="94">
      <calculatedColumnFormula>Tableau54[[#This Row],[Plafond € sur 5 ans / agriculteur (hors cumul familles MAEC)]]*Tableau54[[#This Row],[dont Nombre d''agriculteurs en reconduction d''une MAEC qui se termine en 2026]]</calculatedColumnFormula>
      <totalsRowFormula>SUM(Tableau54[dont Besoins en crédits concernant les agriculteurs en reconduction d''une MAEC qui se termine en 2026 ("Plafonds sur 5 ans" * "Nombre agri en reconduction")])</totalsRowFormula>
    </tableColumn>
    <tableColumn id="11" name="dont Besoins en crédits concernant les nouveaux agriculteurs  (&quot;Plafonds sur 5 ans&quot; * &quot;Nombre nouveaux agri&quot;)" totalsRowFunction="custom" dataDxfId="93" totalsRowDxfId="92">
      <calculatedColumnFormula>Tableau54[[#This Row],[Plafond € sur 5 ans / agriculteur (hors cumul familles MAEC)]]*Tableau54[[#This Row],[dont Nombre nouveaux agriculteurs]]</calculatedColumnFormula>
      <totalsRowFormula>SUM(Tableau54[dont Besoins en crédits concernant les nouveaux agriculteurs  ("Plafonds sur 5 ans" * "Nombre nouveaux agri")])</totalsRow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4" name="Tableau75" displayName="Tableau75" ref="C16:E17" totalsRowShown="0" headerRowDxfId="91" dataDxfId="89" headerRowBorderDxfId="90" tableBorderDxfId="88" totalsRowBorderDxfId="87">
  <autoFilter ref="C16:E17"/>
  <tableColumns count="3">
    <tableColumn id="1" name="Enjeu environnemental n°1 pour le territoire " dataDxfId="86"/>
    <tableColumn id="2" name="Enjeu environnemental n°2 pour le territoire, le cas échéant" dataDxfId="85"/>
    <tableColumn id="3" name="Enjeu environnemental n°3 pour le territoire, le cas échéant" dataDxfId="8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Tableau549" displayName="Tableau549" ref="B20:P92" totalsRowCount="1" headerRowDxfId="83" dataDxfId="81" headerRowBorderDxfId="82">
  <autoFilter ref="B20:P91"/>
  <tableColumns count="15">
    <tableColumn id="1" name="Code MAEC" totalsRowLabel="TOTAL" dataDxfId="80" totalsRowDxfId="79"/>
    <tableColumn id="2" name="Familles plafonds_x000a_(voir onglet &quot;Référentiel MAEC&quot;)" dataDxfId="78" totalsRowDxfId="77"/>
    <tableColumn id="3" name="montant unitaire €  /ha (ou autre unité MAEC)" dataDxfId="76" totalsRowDxfId="75"/>
    <tableColumn id="4" name="Plafond du nombre d'hectares financés (ha) / agriculteur" dataDxfId="74" totalsRowDxfId="73"/>
    <tableColumn id="5" name="Plafond € sur 5 ans / agriculteur (hors cumul familles MAEC)" dataDxfId="72" totalsRowDxfId="71"/>
    <tableColumn id="16" name="A quel(s) enjeu(x) environnementaux la MAEC répond-elle?" dataDxfId="70" totalsRowDxfId="69"/>
    <tableColumn id="24" name="Niveau de priorité de la MAEC pour le territoire_x000a__x000a_1 = très prioritaire_x000a_2 = prioritaire_x000a_3 = moyennement prioritaire_x000a_4= Peu prioritaire" dataDxfId="68" totalsRowDxfId="67"/>
    <tableColumn id="6" name="Nombre total d'agriculteurs identifiés et/ou pressentis par MAEC _x000a__x000a_Pensez à prendre en compte ici le nombre d'associés GAEC, le cas échéant. " totalsRowFunction="custom" dataDxfId="66" totalsRowDxfId="65">
      <totalsRowFormula>SUM(Tableau549[Nombre total d''agriculteurs identifiés et/ou pressentis par MAEC 
Pensez à prendre en compte ici le nombre d''associés GAEC, le cas échéant. ])</totalsRowFormula>
    </tableColumn>
    <tableColumn id="7" name="dont Nombre d'agriculteurs en reconduction d'une MAEC qui se termine en 2027" dataDxfId="64" totalsRowDxfId="63"/>
    <tableColumn id="12" name="Les agriculteurs en reconduction sont-ils prioritaires sur cette MAEC? (oui/non)" dataDxfId="62" totalsRowDxfId="61"/>
    <tableColumn id="9" name="dont Nombre nouveaux agriculteurs" totalsRowFunction="custom" dataDxfId="60" totalsRowDxfId="59">
      <calculatedColumnFormula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calculatedColumnFormula>
      <totalsRowFormula>SUM(Tableau549[dont Nombre nouveaux agriculteurs])</totalsRowFormula>
    </tableColumn>
    <tableColumn id="13" name="Les nouveaux agriculteurs sont-ils prioritaires sur cette MAEC? (oui/non)" dataDxfId="58" totalsRowDxfId="57"/>
    <tableColumn id="8" name="Besoins en crédits (&quot;Plafonds sur 5 ans&quot; * &quot;Nombre d'agriculteurs identifiés par MAEC&quot;)" totalsRowFunction="custom" dataDxfId="56" totalsRowDxfId="55">
      <calculatedColumnFormula>Tableau549[[#This Row],[Plafond € sur 5 ans / agriculteur (hors cumul familles MAEC)]]*Tableau549[[#This Row],[Nombre total d''agriculteurs identifiés et/ou pressentis par MAEC 
Pensez à prendre en compte ici le nombre d''associés GAEC, le cas échéant. ]]</calculatedColumnFormula>
      <totalsRowFormula>SUM(Tableau549[Besoins en crédits ("Plafonds sur 5 ans" * "Nombre d''agriculteurs identifiés par MAEC")])</totalsRowFormula>
    </tableColumn>
    <tableColumn id="10" name="dont Besoins en crédits concernant les agriculteurs en reconduction d'une MAEC qui se termine en 2027 (&quot;Plafonds sur 5 ans&quot; * &quot;Nombre agri en reconduction&quot;)" totalsRowFunction="custom" dataDxfId="54" totalsRowDxfId="53">
      <calculatedColumnFormula>Tableau549[[#This Row],[Plafond € sur 5 ans / agriculteur (hors cumul familles MAEC)]]*Tableau549[[#This Row],[dont Nombre d''agriculteurs en reconduction d''une MAEC qui se termine en 2027]]</calculatedColumnFormula>
      <totalsRowFormula>SUM(Tableau549[dont Besoins en crédits concernant les agriculteurs en reconduction d''une MAEC qui se termine en 2027 ("Plafonds sur 5 ans" * "Nombre agri en reconduction")])</totalsRowFormula>
    </tableColumn>
    <tableColumn id="11" name="dont Besoins en crédits concernant les nouveaux agriculteurs  (&quot;Plafonds sur 5 ans&quot; * &quot;Nombre nouveaux agri&quot;)" totalsRowFunction="custom" dataDxfId="52" totalsRowDxfId="51">
      <calculatedColumnFormula>Tableau549[[#This Row],[Plafond € sur 5 ans / agriculteur (hors cumul familles MAEC)]]*Tableau549[[#This Row],[dont Nombre nouveaux agriculteurs]]</calculatedColumnFormula>
      <totalsRowFormula>SUM(Tableau549[dont Besoins en crédits concernant les nouveaux agriculteurs  ("Plafonds sur 5 ans" * "Nombre nouveaux agri")])</totalsRow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Tableau7510" displayName="Tableau7510" ref="C16:E17" totalsRowShown="0" headerRowDxfId="50" dataDxfId="48" headerRowBorderDxfId="49" tableBorderDxfId="47" totalsRowBorderDxfId="46">
  <autoFilter ref="C16:E17"/>
  <tableColumns count="3">
    <tableColumn id="1" name="Enjeu environnemental n°1 pour le territoire " dataDxfId="45"/>
    <tableColumn id="2" name="Enjeu environnemental n°2 pour le territoire, le cas échéant" dataDxfId="44"/>
    <tableColumn id="3" name="Enjeu environnemental n°3 pour le territoire, le cas échéant" dataDxfId="4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"/>
  <sheetViews>
    <sheetView showGridLines="0" workbookViewId="0">
      <selection activeCell="T6" sqref="T6"/>
    </sheetView>
  </sheetViews>
  <sheetFormatPr baseColWidth="10" defaultColWidth="11.5546875" defaultRowHeight="15.6" x14ac:dyDescent="0.3"/>
  <cols>
    <col min="1" max="1" width="11.5546875" style="2"/>
    <col min="2" max="2" width="11.5546875" style="4"/>
    <col min="3" max="3" width="23.33203125" style="2" customWidth="1"/>
    <col min="4" max="16384" width="11.5546875" style="2"/>
  </cols>
  <sheetData/>
  <pageMargins left="0.7" right="0.7" top="0.75" bottom="0.75" header="0.3" footer="0.3"/>
  <pageSetup paperSize="9" scale="3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2" sqref="O32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77"/>
  <sheetViews>
    <sheetView showGridLines="0" workbookViewId="0">
      <selection activeCell="C11" sqref="C11:C12"/>
    </sheetView>
  </sheetViews>
  <sheetFormatPr baseColWidth="10" defaultRowHeight="14.4" x14ac:dyDescent="0.3"/>
  <cols>
    <col min="2" max="2" width="12.33203125" customWidth="1"/>
    <col min="3" max="3" width="22.109375" customWidth="1"/>
    <col min="4" max="4" width="16.88671875" customWidth="1"/>
    <col min="5" max="5" width="12.5546875" customWidth="1"/>
    <col min="6" max="9" width="18.5546875" customWidth="1"/>
    <col min="10" max="10" width="19.6640625" customWidth="1"/>
    <col min="11" max="11" width="13.88671875" customWidth="1"/>
    <col min="12" max="13" width="24" customWidth="1"/>
  </cols>
  <sheetData>
    <row r="1" spans="2:13" ht="21" x14ac:dyDescent="0.4">
      <c r="B1" s="30" t="s">
        <v>104</v>
      </c>
    </row>
    <row r="3" spans="2:13" x14ac:dyDescent="0.3">
      <c r="B3" s="74" t="s">
        <v>12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2:13" x14ac:dyDescent="0.3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6" spans="2:13" s="5" customFormat="1" ht="43.2" x14ac:dyDescent="0.3">
      <c r="B6" s="7" t="s">
        <v>148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L6" s="11" t="s">
        <v>21</v>
      </c>
      <c r="M6" s="12" t="s">
        <v>22</v>
      </c>
    </row>
    <row r="7" spans="2:13" x14ac:dyDescent="0.3">
      <c r="B7" s="8" t="s">
        <v>23</v>
      </c>
      <c r="C7" s="3" t="s">
        <v>23</v>
      </c>
      <c r="D7" s="8">
        <f>Familles[[#This Row],[plafond € annuel]]/Familles[[#This Row],[nb plafond hectares financés (ha)]]</f>
        <v>527</v>
      </c>
      <c r="E7" s="9">
        <v>19499</v>
      </c>
      <c r="F7" s="3">
        <v>37</v>
      </c>
      <c r="G7" s="8">
        <v>97495</v>
      </c>
      <c r="H7" s="8">
        <f>Familles[[#This Row],[plafond € sur 5 ans]]*2</f>
        <v>194990</v>
      </c>
      <c r="I7" s="8">
        <f>Familles[[#This Row],[plafond € sur 5 ans]]*3</f>
        <v>292485</v>
      </c>
      <c r="J7" s="8">
        <f>Familles[[#This Row],[plafond € sur 5 ans]]*4</f>
        <v>389980</v>
      </c>
      <c r="L7" s="3" t="s">
        <v>24</v>
      </c>
      <c r="M7" s="3">
        <v>50000</v>
      </c>
    </row>
    <row r="8" spans="2:13" x14ac:dyDescent="0.3">
      <c r="B8" s="8" t="s">
        <v>26</v>
      </c>
      <c r="C8" s="3" t="s">
        <v>26</v>
      </c>
      <c r="D8" s="8">
        <f>Familles[[#This Row],[plafond € annuel]]/Familles[[#This Row],[nb plafond hectares financés (ha)]]</f>
        <v>780</v>
      </c>
      <c r="E8" s="9">
        <v>28860</v>
      </c>
      <c r="F8" s="3">
        <v>37</v>
      </c>
      <c r="G8" s="8">
        <v>144300</v>
      </c>
      <c r="H8" s="8">
        <f>Familles[[#This Row],[plafond € sur 5 ans]]*2</f>
        <v>288600</v>
      </c>
      <c r="I8" s="8">
        <f>Familles[[#This Row],[plafond € sur 5 ans]]*3</f>
        <v>432900</v>
      </c>
      <c r="J8" s="8">
        <f>Familles[[#This Row],[plafond € sur 5 ans]]*4</f>
        <v>577200</v>
      </c>
      <c r="L8" s="3" t="s">
        <v>27</v>
      </c>
      <c r="M8" s="3">
        <v>50000</v>
      </c>
    </row>
    <row r="9" spans="2:13" x14ac:dyDescent="0.3">
      <c r="B9" s="8" t="s">
        <v>110</v>
      </c>
      <c r="C9" s="3" t="s">
        <v>28</v>
      </c>
      <c r="D9" s="8">
        <v>652</v>
      </c>
      <c r="E9" s="9">
        <v>17604</v>
      </c>
      <c r="F9" s="3">
        <v>27</v>
      </c>
      <c r="G9" s="8">
        <v>88020</v>
      </c>
      <c r="H9" s="8">
        <f>Familles[[#This Row],[plafond € sur 5 ans]]*2</f>
        <v>176040</v>
      </c>
      <c r="I9" s="8">
        <f>Familles[[#This Row],[plafond € sur 5 ans]]*3</f>
        <v>264060</v>
      </c>
      <c r="J9" s="8">
        <f>Familles[[#This Row],[plafond € sur 5 ans]]*4</f>
        <v>352080</v>
      </c>
      <c r="L9" s="3" t="s">
        <v>29</v>
      </c>
      <c r="M9" s="3">
        <v>88020</v>
      </c>
    </row>
    <row r="10" spans="2:13" x14ac:dyDescent="0.3">
      <c r="B10" s="8" t="s">
        <v>111</v>
      </c>
      <c r="C10" s="3" t="s">
        <v>30</v>
      </c>
      <c r="D10" s="8">
        <v>204</v>
      </c>
      <c r="E10" s="9">
        <v>34680</v>
      </c>
      <c r="F10" s="3">
        <v>170</v>
      </c>
      <c r="G10" s="8">
        <f>Familles[[#This Row],[plafond € annuel]]*5</f>
        <v>173400</v>
      </c>
      <c r="H10" s="8">
        <f>Familles[[#This Row],[plafond € sur 5 ans]]*2</f>
        <v>346800</v>
      </c>
      <c r="I10" s="8">
        <f>Familles[[#This Row],[plafond € sur 5 ans]]*3</f>
        <v>520200</v>
      </c>
      <c r="J10" s="8">
        <f>Familles[[#This Row],[plafond € sur 5 ans]]*4</f>
        <v>693600</v>
      </c>
      <c r="L10" s="3" t="s">
        <v>31</v>
      </c>
      <c r="M10" s="3">
        <v>75180</v>
      </c>
    </row>
    <row r="11" spans="2:13" x14ac:dyDescent="0.3">
      <c r="B11" s="8" t="s">
        <v>111</v>
      </c>
      <c r="C11" s="3" t="s">
        <v>32</v>
      </c>
      <c r="D11" s="8">
        <v>204</v>
      </c>
      <c r="E11" s="9">
        <v>17340</v>
      </c>
      <c r="F11" s="3">
        <v>85</v>
      </c>
      <c r="G11" s="8">
        <f>Familles[[#This Row],[plafond € annuel]]*5</f>
        <v>86700</v>
      </c>
      <c r="H11" s="8">
        <f>Familles[[#This Row],[plafond € sur 5 ans]]*2</f>
        <v>173400</v>
      </c>
      <c r="I11" s="8">
        <f>Familles[[#This Row],[plafond € sur 5 ans]]*3</f>
        <v>260100</v>
      </c>
      <c r="J11" s="8">
        <f>Familles[[#This Row],[plafond € sur 5 ans]]*4</f>
        <v>346800</v>
      </c>
      <c r="L11" s="3" t="s">
        <v>33</v>
      </c>
      <c r="M11" s="3">
        <f>15000*5</f>
        <v>75000</v>
      </c>
    </row>
    <row r="12" spans="2:13" x14ac:dyDescent="0.3">
      <c r="B12" s="8" t="s">
        <v>112</v>
      </c>
      <c r="C12" s="3" t="s">
        <v>34</v>
      </c>
      <c r="D12" s="8">
        <v>225</v>
      </c>
      <c r="E12" s="9">
        <v>38250</v>
      </c>
      <c r="F12" s="3">
        <v>170</v>
      </c>
      <c r="G12" s="8">
        <f>Familles[[#This Row],[plafond € annuel]]*5</f>
        <v>191250</v>
      </c>
      <c r="H12" s="8">
        <f>Familles[[#This Row],[plafond € sur 5 ans]]*2</f>
        <v>382500</v>
      </c>
      <c r="I12" s="8">
        <f>Familles[[#This Row],[plafond € sur 5 ans]]*3</f>
        <v>573750</v>
      </c>
      <c r="J12" s="8">
        <f>Familles[[#This Row],[plafond € sur 5 ans]]*4</f>
        <v>765000</v>
      </c>
      <c r="L12" s="3" t="s">
        <v>35</v>
      </c>
      <c r="M12" s="3">
        <v>100000</v>
      </c>
    </row>
    <row r="13" spans="2:13" x14ac:dyDescent="0.3">
      <c r="B13" s="8" t="s">
        <v>112</v>
      </c>
      <c r="C13" s="3" t="s">
        <v>36</v>
      </c>
      <c r="D13" s="8">
        <v>225</v>
      </c>
      <c r="E13" s="9">
        <v>19125</v>
      </c>
      <c r="F13" s="3">
        <v>85</v>
      </c>
      <c r="G13" s="8">
        <f>Familles[[#This Row],[plafond € annuel]]*5</f>
        <v>95625</v>
      </c>
      <c r="H13" s="8">
        <f>Familles[[#This Row],[plafond € sur 5 ans]]*2</f>
        <v>191250</v>
      </c>
      <c r="I13" s="8">
        <f>Familles[[#This Row],[plafond € sur 5 ans]]*3</f>
        <v>286875</v>
      </c>
      <c r="J13" s="8">
        <f>Familles[[#This Row],[plafond € sur 5 ans]]*4</f>
        <v>382500</v>
      </c>
      <c r="L13" s="3" t="s">
        <v>37</v>
      </c>
      <c r="M13" s="3">
        <v>100000</v>
      </c>
    </row>
    <row r="14" spans="2:13" x14ac:dyDescent="0.3">
      <c r="B14" s="8" t="s">
        <v>113</v>
      </c>
      <c r="C14" s="3" t="s">
        <v>38</v>
      </c>
      <c r="D14" s="8">
        <v>324</v>
      </c>
      <c r="E14" s="9">
        <v>55080</v>
      </c>
      <c r="F14" s="3">
        <v>170</v>
      </c>
      <c r="G14" s="8">
        <f>Familles[[#This Row],[plafond € annuel]]*5</f>
        <v>275400</v>
      </c>
      <c r="H14" s="8">
        <f>Familles[[#This Row],[plafond € sur 5 ans]]*2</f>
        <v>550800</v>
      </c>
      <c r="I14" s="8">
        <f>Familles[[#This Row],[plafond € sur 5 ans]]*3</f>
        <v>826200</v>
      </c>
      <c r="J14" s="8">
        <f>Familles[[#This Row],[plafond € sur 5 ans]]*4</f>
        <v>1101600</v>
      </c>
      <c r="L14" s="3" t="s">
        <v>39</v>
      </c>
      <c r="M14" s="3">
        <v>100000</v>
      </c>
    </row>
    <row r="15" spans="2:13" x14ac:dyDescent="0.3">
      <c r="B15" s="8" t="s">
        <v>113</v>
      </c>
      <c r="C15" s="3" t="s">
        <v>40</v>
      </c>
      <c r="D15" s="8">
        <v>324</v>
      </c>
      <c r="E15" s="9">
        <v>27540</v>
      </c>
      <c r="F15" s="3">
        <v>85</v>
      </c>
      <c r="G15" s="8">
        <f>Familles[[#This Row],[plafond € annuel]]*5</f>
        <v>137700</v>
      </c>
      <c r="H15" s="8">
        <f>Familles[[#This Row],[plafond € sur 5 ans]]*2</f>
        <v>275400</v>
      </c>
      <c r="I15" s="8">
        <f>Familles[[#This Row],[plafond € sur 5 ans]]*3</f>
        <v>413100</v>
      </c>
      <c r="J15" s="8">
        <f>Familles[[#This Row],[plafond € sur 5 ans]]*4</f>
        <v>550800</v>
      </c>
      <c r="L15" s="3" t="s">
        <v>41</v>
      </c>
      <c r="M15" s="3">
        <v>100000</v>
      </c>
    </row>
    <row r="16" spans="2:13" x14ac:dyDescent="0.3">
      <c r="B16" s="8" t="s">
        <v>114</v>
      </c>
      <c r="C16" s="3" t="s">
        <v>42</v>
      </c>
      <c r="D16" s="8">
        <v>220</v>
      </c>
      <c r="E16" s="9">
        <v>37400</v>
      </c>
      <c r="F16" s="3">
        <v>170</v>
      </c>
      <c r="G16" s="8">
        <f>Familles[[#This Row],[plafond € annuel]]*5</f>
        <v>187000</v>
      </c>
      <c r="H16" s="8">
        <f>Familles[[#This Row],[plafond € sur 5 ans]]*2</f>
        <v>374000</v>
      </c>
      <c r="I16" s="8">
        <f>Familles[[#This Row],[plafond € sur 5 ans]]*3</f>
        <v>561000</v>
      </c>
      <c r="J16" s="8">
        <f>Familles[[#This Row],[plafond € sur 5 ans]]*4</f>
        <v>748000</v>
      </c>
    </row>
    <row r="17" spans="2:13" x14ac:dyDescent="0.3">
      <c r="B17" s="8" t="s">
        <v>114</v>
      </c>
      <c r="C17" s="3" t="s">
        <v>43</v>
      </c>
      <c r="D17" s="8">
        <v>220</v>
      </c>
      <c r="E17" s="9">
        <v>18700</v>
      </c>
      <c r="F17" s="3">
        <v>85</v>
      </c>
      <c r="G17" s="8">
        <f>Familles[[#This Row],[plafond € annuel]]*5</f>
        <v>93500</v>
      </c>
      <c r="H17" s="8">
        <f>Familles[[#This Row],[plafond € sur 5 ans]]*2</f>
        <v>187000</v>
      </c>
      <c r="I17" s="8">
        <f>Familles[[#This Row],[plafond € sur 5 ans]]*3</f>
        <v>280500</v>
      </c>
      <c r="J17" s="8">
        <f>Familles[[#This Row],[plafond € sur 5 ans]]*4</f>
        <v>374000</v>
      </c>
      <c r="L17" s="75" t="s">
        <v>109</v>
      </c>
      <c r="M17" s="75"/>
    </row>
    <row r="18" spans="2:13" x14ac:dyDescent="0.3">
      <c r="B18" s="8" t="s">
        <v>115</v>
      </c>
      <c r="C18" s="3" t="s">
        <v>44</v>
      </c>
      <c r="D18" s="8">
        <v>284</v>
      </c>
      <c r="E18" s="9">
        <v>48280</v>
      </c>
      <c r="F18" s="3">
        <v>170</v>
      </c>
      <c r="G18" s="8">
        <f>Familles[[#This Row],[plafond € annuel]]*5</f>
        <v>241400</v>
      </c>
      <c r="H18" s="8">
        <f>Familles[[#This Row],[plafond € sur 5 ans]]*2</f>
        <v>482800</v>
      </c>
      <c r="I18" s="8">
        <f>Familles[[#This Row],[plafond € sur 5 ans]]*3</f>
        <v>724200</v>
      </c>
      <c r="J18" s="8">
        <f>Familles[[#This Row],[plafond € sur 5 ans]]*4</f>
        <v>965600</v>
      </c>
      <c r="L18" s="6" t="s">
        <v>24</v>
      </c>
      <c r="M18" s="6" t="s">
        <v>106</v>
      </c>
    </row>
    <row r="19" spans="2:13" x14ac:dyDescent="0.3">
      <c r="B19" s="8" t="s">
        <v>115</v>
      </c>
      <c r="C19" s="3" t="s">
        <v>45</v>
      </c>
      <c r="D19" s="8">
        <v>284</v>
      </c>
      <c r="E19" s="9">
        <v>24140</v>
      </c>
      <c r="F19" s="3">
        <v>85</v>
      </c>
      <c r="G19" s="8">
        <f>Familles[[#This Row],[plafond € annuel]]*5</f>
        <v>120700</v>
      </c>
      <c r="H19" s="8">
        <f>Familles[[#This Row],[plafond € sur 5 ans]]*2</f>
        <v>241400</v>
      </c>
      <c r="I19" s="8">
        <f>Familles[[#This Row],[plafond € sur 5 ans]]*3</f>
        <v>362100</v>
      </c>
      <c r="J19" s="8">
        <f>Familles[[#This Row],[plafond € sur 5 ans]]*4</f>
        <v>482800</v>
      </c>
      <c r="L19" s="6" t="s">
        <v>105</v>
      </c>
      <c r="M19" s="6" t="s">
        <v>25</v>
      </c>
    </row>
    <row r="20" spans="2:13" x14ac:dyDescent="0.3">
      <c r="B20" s="8" t="s">
        <v>116</v>
      </c>
      <c r="C20" s="3" t="s">
        <v>46</v>
      </c>
      <c r="D20" s="8">
        <v>347</v>
      </c>
      <c r="E20" s="9">
        <v>58990</v>
      </c>
      <c r="F20" s="3">
        <v>170</v>
      </c>
      <c r="G20" s="8">
        <f>Familles[[#This Row],[plafond € annuel]]*5</f>
        <v>294950</v>
      </c>
      <c r="H20" s="8">
        <f>Familles[[#This Row],[plafond € sur 5 ans]]*2</f>
        <v>589900</v>
      </c>
      <c r="I20" s="8">
        <f>Familles[[#This Row],[plafond € sur 5 ans]]*3</f>
        <v>884850</v>
      </c>
      <c r="J20" s="8">
        <f>Familles[[#This Row],[plafond € sur 5 ans]]*4</f>
        <v>1179800</v>
      </c>
      <c r="L20" s="6" t="s">
        <v>107</v>
      </c>
      <c r="M20" s="6" t="s">
        <v>108</v>
      </c>
    </row>
    <row r="21" spans="2:13" x14ac:dyDescent="0.3">
      <c r="B21" s="8" t="s">
        <v>116</v>
      </c>
      <c r="C21" s="3" t="s">
        <v>47</v>
      </c>
      <c r="D21" s="8">
        <v>347</v>
      </c>
      <c r="E21" s="9">
        <v>29495</v>
      </c>
      <c r="F21" s="3">
        <v>85</v>
      </c>
      <c r="G21" s="8">
        <f>Familles[[#This Row],[plafond € annuel]]*5</f>
        <v>147475</v>
      </c>
      <c r="H21" s="8">
        <f>Familles[[#This Row],[plafond € sur 5 ans]]*2</f>
        <v>294950</v>
      </c>
      <c r="I21" s="8">
        <f>Familles[[#This Row],[plafond € sur 5 ans]]*3</f>
        <v>442425</v>
      </c>
      <c r="J21" s="8">
        <f>Familles[[#This Row],[plafond € sur 5 ans]]*4</f>
        <v>589900</v>
      </c>
    </row>
    <row r="22" spans="2:13" x14ac:dyDescent="0.3">
      <c r="B22" s="8" t="s">
        <v>117</v>
      </c>
      <c r="C22" s="3" t="s">
        <v>48</v>
      </c>
      <c r="D22" s="8">
        <v>358</v>
      </c>
      <c r="E22" s="9">
        <v>15036</v>
      </c>
      <c r="F22" s="3">
        <v>42</v>
      </c>
      <c r="G22" s="8">
        <v>75180</v>
      </c>
      <c r="H22" s="8">
        <f>Familles[[#This Row],[plafond € sur 5 ans]]*2</f>
        <v>150360</v>
      </c>
      <c r="I22" s="8">
        <f>Familles[[#This Row],[plafond € sur 5 ans]]*3</f>
        <v>225540</v>
      </c>
      <c r="J22" s="8">
        <f>Familles[[#This Row],[plafond € sur 5 ans]]*4</f>
        <v>300720</v>
      </c>
    </row>
    <row r="23" spans="2:13" x14ac:dyDescent="0.3">
      <c r="B23" s="8" t="s">
        <v>49</v>
      </c>
      <c r="C23" s="3" t="s">
        <v>49</v>
      </c>
      <c r="D23" s="8">
        <v>119</v>
      </c>
      <c r="E23" s="9">
        <v>10115</v>
      </c>
      <c r="F23" s="3">
        <v>85</v>
      </c>
      <c r="G23" s="8">
        <v>50575</v>
      </c>
      <c r="H23" s="8">
        <f>Familles[[#This Row],[plafond € sur 5 ans]]*2</f>
        <v>101150</v>
      </c>
      <c r="I23" s="8">
        <f>Familles[[#This Row],[plafond € sur 5 ans]]*3</f>
        <v>151725</v>
      </c>
      <c r="J23" s="8">
        <f>Familles[[#This Row],[plafond € sur 5 ans]]*4</f>
        <v>202300</v>
      </c>
    </row>
    <row r="24" spans="2:13" x14ac:dyDescent="0.3">
      <c r="B24" s="8" t="s">
        <v>50</v>
      </c>
      <c r="C24" s="3" t="s">
        <v>50</v>
      </c>
      <c r="D24" s="8">
        <v>201</v>
      </c>
      <c r="E24" s="9">
        <v>17085</v>
      </c>
      <c r="F24" s="3">
        <v>85</v>
      </c>
      <c r="G24" s="8">
        <v>85425</v>
      </c>
      <c r="H24" s="8">
        <f>Familles[[#This Row],[plafond € sur 5 ans]]*2</f>
        <v>170850</v>
      </c>
      <c r="I24" s="8">
        <f>Familles[[#This Row],[plafond € sur 5 ans]]*3</f>
        <v>256275</v>
      </c>
      <c r="J24" s="8">
        <f>Familles[[#This Row],[plafond € sur 5 ans]]*4</f>
        <v>341700</v>
      </c>
    </row>
    <row r="25" spans="2:13" x14ac:dyDescent="0.3">
      <c r="B25" s="8" t="s">
        <v>118</v>
      </c>
      <c r="C25" s="3" t="s">
        <v>51</v>
      </c>
      <c r="D25" s="8">
        <v>82</v>
      </c>
      <c r="E25" s="9">
        <v>10000</v>
      </c>
      <c r="F25" s="10">
        <v>121.95121951219512</v>
      </c>
      <c r="G25" s="8">
        <v>50000</v>
      </c>
      <c r="H25" s="8">
        <f>Familles[[#This Row],[plafond € sur 5 ans]]*2</f>
        <v>100000</v>
      </c>
      <c r="I25" s="8">
        <f>Familles[[#This Row],[plafond € sur 5 ans]]*3</f>
        <v>150000</v>
      </c>
      <c r="J25" s="8">
        <f>Familles[[#This Row],[plafond € sur 5 ans]]*4</f>
        <v>200000</v>
      </c>
    </row>
    <row r="26" spans="2:13" x14ac:dyDescent="0.3">
      <c r="B26" s="8" t="s">
        <v>119</v>
      </c>
      <c r="C26" s="3" t="s">
        <v>52</v>
      </c>
      <c r="D26" s="8">
        <v>145</v>
      </c>
      <c r="E26" s="9">
        <v>10000</v>
      </c>
      <c r="F26" s="10">
        <v>68.965517241379317</v>
      </c>
      <c r="G26" s="8">
        <v>50000</v>
      </c>
      <c r="H26" s="8">
        <f>Familles[[#This Row],[plafond € sur 5 ans]]*2</f>
        <v>100000</v>
      </c>
      <c r="I26" s="8">
        <f>Familles[[#This Row],[plafond € sur 5 ans]]*3</f>
        <v>150000</v>
      </c>
      <c r="J26" s="8">
        <f>Familles[[#This Row],[plafond € sur 5 ans]]*4</f>
        <v>200000</v>
      </c>
    </row>
    <row r="27" spans="2:13" x14ac:dyDescent="0.3">
      <c r="B27" s="8" t="s">
        <v>120</v>
      </c>
      <c r="C27" s="3" t="s">
        <v>53</v>
      </c>
      <c r="D27" s="8">
        <v>200</v>
      </c>
      <c r="E27" s="9">
        <v>10000</v>
      </c>
      <c r="F27" s="3">
        <v>50</v>
      </c>
      <c r="G27" s="8">
        <v>50000</v>
      </c>
      <c r="H27" s="8">
        <f>Familles[[#This Row],[plafond € sur 5 ans]]*2</f>
        <v>100000</v>
      </c>
      <c r="I27" s="8">
        <f>Familles[[#This Row],[plafond € sur 5 ans]]*3</f>
        <v>150000</v>
      </c>
      <c r="J27" s="8">
        <f>Familles[[#This Row],[plafond € sur 5 ans]]*4</f>
        <v>200000</v>
      </c>
    </row>
    <row r="28" spans="2:13" x14ac:dyDescent="0.3">
      <c r="B28" s="8" t="s">
        <v>121</v>
      </c>
      <c r="C28" s="3" t="s">
        <v>54</v>
      </c>
      <c r="D28" s="8">
        <v>254</v>
      </c>
      <c r="E28" s="9">
        <v>10000</v>
      </c>
      <c r="F28" s="10">
        <v>39.370078740157481</v>
      </c>
      <c r="G28" s="8">
        <v>50000</v>
      </c>
      <c r="H28" s="8">
        <f>Familles[[#This Row],[plafond € sur 5 ans]]*2</f>
        <v>100000</v>
      </c>
      <c r="I28" s="8">
        <f>Familles[[#This Row],[plafond € sur 5 ans]]*3</f>
        <v>150000</v>
      </c>
      <c r="J28" s="8">
        <f>Familles[[#This Row],[plafond € sur 5 ans]]*4</f>
        <v>200000</v>
      </c>
    </row>
    <row r="29" spans="2:13" x14ac:dyDescent="0.3">
      <c r="B29" s="8" t="s">
        <v>122</v>
      </c>
      <c r="C29" s="3" t="s">
        <v>55</v>
      </c>
      <c r="D29" s="8">
        <v>105</v>
      </c>
      <c r="E29" s="9">
        <v>17850</v>
      </c>
      <c r="F29" s="3">
        <v>170</v>
      </c>
      <c r="G29" s="8">
        <f>Familles[[#This Row],[plafond € annuel]]*5</f>
        <v>89250</v>
      </c>
      <c r="H29" s="8">
        <f>Familles[[#This Row],[plafond € sur 5 ans]]*2</f>
        <v>178500</v>
      </c>
      <c r="I29" s="8">
        <f>Familles[[#This Row],[plafond € sur 5 ans]]*3</f>
        <v>267750</v>
      </c>
      <c r="J29" s="8">
        <f>Familles[[#This Row],[plafond € sur 5 ans]]*4</f>
        <v>357000</v>
      </c>
    </row>
    <row r="30" spans="2:13" x14ac:dyDescent="0.3">
      <c r="B30" s="8" t="s">
        <v>122</v>
      </c>
      <c r="C30" s="3" t="s">
        <v>56</v>
      </c>
      <c r="D30" s="8">
        <v>105</v>
      </c>
      <c r="E30" s="9">
        <v>8925</v>
      </c>
      <c r="F30" s="3">
        <v>85</v>
      </c>
      <c r="G30" s="8">
        <f>Familles[[#This Row],[plafond € annuel]]*5</f>
        <v>44625</v>
      </c>
      <c r="H30" s="8">
        <f>Familles[[#This Row],[plafond € sur 5 ans]]*2</f>
        <v>89250</v>
      </c>
      <c r="I30" s="8">
        <f>Familles[[#This Row],[plafond € sur 5 ans]]*3</f>
        <v>133875</v>
      </c>
      <c r="J30" s="8">
        <f>Familles[[#This Row],[plafond € sur 5 ans]]*4</f>
        <v>178500</v>
      </c>
    </row>
    <row r="31" spans="2:13" x14ac:dyDescent="0.3">
      <c r="B31" s="8" t="s">
        <v>123</v>
      </c>
      <c r="C31" s="3" t="s">
        <v>57</v>
      </c>
      <c r="D31" s="8">
        <v>136</v>
      </c>
      <c r="E31" s="9">
        <v>23120</v>
      </c>
      <c r="F31" s="3">
        <v>170</v>
      </c>
      <c r="G31" s="8">
        <f>Familles[[#This Row],[plafond € annuel]]*5</f>
        <v>115600</v>
      </c>
      <c r="H31" s="8">
        <f>Familles[[#This Row],[plafond € sur 5 ans]]*2</f>
        <v>231200</v>
      </c>
      <c r="I31" s="8">
        <f>Familles[[#This Row],[plafond € sur 5 ans]]*3</f>
        <v>346800</v>
      </c>
      <c r="J31" s="8">
        <f>Familles[[#This Row],[plafond € sur 5 ans]]*4</f>
        <v>462400</v>
      </c>
    </row>
    <row r="32" spans="2:13" x14ac:dyDescent="0.3">
      <c r="B32" s="8" t="s">
        <v>123</v>
      </c>
      <c r="C32" s="3" t="s">
        <v>58</v>
      </c>
      <c r="D32" s="8">
        <v>136</v>
      </c>
      <c r="E32" s="9">
        <v>11560</v>
      </c>
      <c r="F32" s="3">
        <v>85</v>
      </c>
      <c r="G32" s="8">
        <f>Familles[[#This Row],[plafond € annuel]]*5</f>
        <v>57800</v>
      </c>
      <c r="H32" s="8">
        <f>Familles[[#This Row],[plafond € sur 5 ans]]*2</f>
        <v>115600</v>
      </c>
      <c r="I32" s="8">
        <f>Familles[[#This Row],[plafond € sur 5 ans]]*3</f>
        <v>173400</v>
      </c>
      <c r="J32" s="8">
        <f>Familles[[#This Row],[plafond € sur 5 ans]]*4</f>
        <v>231200</v>
      </c>
    </row>
    <row r="33" spans="2:10" x14ac:dyDescent="0.3">
      <c r="B33" s="8" t="s">
        <v>124</v>
      </c>
      <c r="C33" s="3" t="s">
        <v>59</v>
      </c>
      <c r="D33" s="8">
        <v>212</v>
      </c>
      <c r="E33" s="9">
        <v>36040</v>
      </c>
      <c r="F33" s="3">
        <v>170</v>
      </c>
      <c r="G33" s="8">
        <f>Familles[[#This Row],[plafond € annuel]]*5</f>
        <v>180200</v>
      </c>
      <c r="H33" s="8">
        <f>Familles[[#This Row],[plafond € sur 5 ans]]*2</f>
        <v>360400</v>
      </c>
      <c r="I33" s="8">
        <f>Familles[[#This Row],[plafond € sur 5 ans]]*3</f>
        <v>540600</v>
      </c>
      <c r="J33" s="8">
        <f>Familles[[#This Row],[plafond € sur 5 ans]]*4</f>
        <v>720800</v>
      </c>
    </row>
    <row r="34" spans="2:10" x14ac:dyDescent="0.3">
      <c r="B34" s="8" t="s">
        <v>124</v>
      </c>
      <c r="C34" s="3" t="s">
        <v>60</v>
      </c>
      <c r="D34" s="8">
        <v>212</v>
      </c>
      <c r="E34" s="9">
        <v>18020</v>
      </c>
      <c r="F34" s="3">
        <v>85</v>
      </c>
      <c r="G34" s="8">
        <f>Familles[[#This Row],[plafond € annuel]]*5</f>
        <v>90100</v>
      </c>
      <c r="H34" s="8">
        <f>Familles[[#This Row],[plafond € sur 5 ans]]*2</f>
        <v>180200</v>
      </c>
      <c r="I34" s="8">
        <f>Familles[[#This Row],[plafond € sur 5 ans]]*3</f>
        <v>270300</v>
      </c>
      <c r="J34" s="8">
        <f>Familles[[#This Row],[plafond € sur 5 ans]]*4</f>
        <v>360400</v>
      </c>
    </row>
    <row r="35" spans="2:10" x14ac:dyDescent="0.3">
      <c r="B35" s="8" t="s">
        <v>125</v>
      </c>
      <c r="C35" s="3" t="s">
        <v>61</v>
      </c>
      <c r="D35" s="8">
        <v>121</v>
      </c>
      <c r="E35" s="9">
        <v>10000</v>
      </c>
      <c r="F35" s="10">
        <v>82.644628099173559</v>
      </c>
      <c r="G35" s="8">
        <v>50000</v>
      </c>
      <c r="H35" s="8">
        <f>Familles[[#This Row],[plafond € sur 5 ans]]*2</f>
        <v>100000</v>
      </c>
      <c r="I35" s="8">
        <f>Familles[[#This Row],[plafond € sur 5 ans]]*3</f>
        <v>150000</v>
      </c>
      <c r="J35" s="8">
        <f>Familles[[#This Row],[plafond € sur 5 ans]]*4</f>
        <v>200000</v>
      </c>
    </row>
    <row r="36" spans="2:10" x14ac:dyDescent="0.3">
      <c r="B36" s="8" t="s">
        <v>125</v>
      </c>
      <c r="C36" s="3" t="s">
        <v>62</v>
      </c>
      <c r="D36" s="8">
        <v>121</v>
      </c>
      <c r="E36" s="9">
        <v>9000</v>
      </c>
      <c r="F36" s="10">
        <v>74.380165289256198</v>
      </c>
      <c r="G36" s="8">
        <v>45000</v>
      </c>
      <c r="H36" s="8">
        <f>Familles[[#This Row],[plafond € sur 5 ans]]*2</f>
        <v>90000</v>
      </c>
      <c r="I36" s="8">
        <f>Familles[[#This Row],[plafond € sur 5 ans]]*3</f>
        <v>135000</v>
      </c>
      <c r="J36" s="8">
        <f>Familles[[#This Row],[plafond € sur 5 ans]]*4</f>
        <v>180000</v>
      </c>
    </row>
    <row r="37" spans="2:10" x14ac:dyDescent="0.3">
      <c r="B37" s="8" t="s">
        <v>126</v>
      </c>
      <c r="C37" s="3" t="s">
        <v>63</v>
      </c>
      <c r="D37" s="8">
        <v>177</v>
      </c>
      <c r="E37" s="9">
        <v>11000</v>
      </c>
      <c r="F37" s="10">
        <v>62.146892655367232</v>
      </c>
      <c r="G37" s="8">
        <v>55000</v>
      </c>
      <c r="H37" s="8">
        <f>Familles[[#This Row],[plafond € sur 5 ans]]*2</f>
        <v>110000</v>
      </c>
      <c r="I37" s="8">
        <f>Familles[[#This Row],[plafond € sur 5 ans]]*3</f>
        <v>165000</v>
      </c>
      <c r="J37" s="8">
        <f>Familles[[#This Row],[plafond € sur 5 ans]]*4</f>
        <v>220000</v>
      </c>
    </row>
    <row r="38" spans="2:10" x14ac:dyDescent="0.3">
      <c r="B38" s="8" t="s">
        <v>126</v>
      </c>
      <c r="C38" s="3" t="s">
        <v>64</v>
      </c>
      <c r="D38" s="8">
        <v>177</v>
      </c>
      <c r="E38" s="9">
        <v>9300</v>
      </c>
      <c r="F38" s="10">
        <v>52.542372881355931</v>
      </c>
      <c r="G38" s="8">
        <v>46500</v>
      </c>
      <c r="H38" s="8">
        <f>Familles[[#This Row],[plafond € sur 5 ans]]*2</f>
        <v>93000</v>
      </c>
      <c r="I38" s="8">
        <f>Familles[[#This Row],[plafond € sur 5 ans]]*3</f>
        <v>139500</v>
      </c>
      <c r="J38" s="8">
        <f>Familles[[#This Row],[plafond € sur 5 ans]]*4</f>
        <v>186000</v>
      </c>
    </row>
    <row r="39" spans="2:10" x14ac:dyDescent="0.3">
      <c r="B39" s="8" t="s">
        <v>127</v>
      </c>
      <c r="C39" s="3" t="s">
        <v>65</v>
      </c>
      <c r="D39" s="8">
        <v>233</v>
      </c>
      <c r="E39" s="9">
        <v>12000</v>
      </c>
      <c r="F39" s="10">
        <v>51.502145922746784</v>
      </c>
      <c r="G39" s="8">
        <v>60000</v>
      </c>
      <c r="H39" s="8">
        <f>Familles[[#This Row],[plafond € sur 5 ans]]*2</f>
        <v>120000</v>
      </c>
      <c r="I39" s="8">
        <f>Familles[[#This Row],[plafond € sur 5 ans]]*3</f>
        <v>180000</v>
      </c>
      <c r="J39" s="8">
        <f>Familles[[#This Row],[plafond € sur 5 ans]]*4</f>
        <v>240000</v>
      </c>
    </row>
    <row r="40" spans="2:10" x14ac:dyDescent="0.3">
      <c r="B40" s="8" t="s">
        <v>127</v>
      </c>
      <c r="C40" s="3" t="s">
        <v>66</v>
      </c>
      <c r="D40" s="8">
        <v>233</v>
      </c>
      <c r="E40" s="9">
        <v>9600</v>
      </c>
      <c r="F40" s="10">
        <v>41.201716738197426</v>
      </c>
      <c r="G40" s="8">
        <v>48000</v>
      </c>
      <c r="H40" s="8">
        <f>Familles[[#This Row],[plafond € sur 5 ans]]*2</f>
        <v>96000</v>
      </c>
      <c r="I40" s="8">
        <f>Familles[[#This Row],[plafond € sur 5 ans]]*3</f>
        <v>144000</v>
      </c>
      <c r="J40" s="8">
        <f>Familles[[#This Row],[plafond € sur 5 ans]]*4</f>
        <v>192000</v>
      </c>
    </row>
    <row r="41" spans="2:10" x14ac:dyDescent="0.3">
      <c r="B41" s="8" t="s">
        <v>128</v>
      </c>
      <c r="C41" s="3" t="s">
        <v>67</v>
      </c>
      <c r="D41" s="8">
        <v>800</v>
      </c>
      <c r="E41" s="9">
        <v>10000</v>
      </c>
      <c r="F41" s="3">
        <v>12.5</v>
      </c>
      <c r="G41" s="8">
        <v>50000</v>
      </c>
      <c r="H41" s="8">
        <f>Familles[[#This Row],[plafond € sur 5 ans]]*2</f>
        <v>100000</v>
      </c>
      <c r="I41" s="8">
        <f>Familles[[#This Row],[plafond € sur 5 ans]]*3</f>
        <v>150000</v>
      </c>
      <c r="J41" s="8">
        <f>Familles[[#This Row],[plafond € sur 5 ans]]*4</f>
        <v>200000</v>
      </c>
    </row>
    <row r="42" spans="2:10" x14ac:dyDescent="0.3">
      <c r="B42" s="8" t="s">
        <v>129</v>
      </c>
      <c r="C42" s="3" t="s">
        <v>68</v>
      </c>
      <c r="D42" s="8">
        <v>62</v>
      </c>
      <c r="E42" s="9">
        <v>10000</v>
      </c>
      <c r="F42" s="10">
        <v>161.29032258064515</v>
      </c>
      <c r="G42" s="8">
        <v>50000</v>
      </c>
      <c r="H42" s="8">
        <f>Familles[[#This Row],[plafond € sur 5 ans]]*2</f>
        <v>100000</v>
      </c>
      <c r="I42" s="8">
        <f>Familles[[#This Row],[plafond € sur 5 ans]]*3</f>
        <v>150000</v>
      </c>
      <c r="J42" s="8">
        <f>Familles[[#This Row],[plafond € sur 5 ans]]*4</f>
        <v>200000</v>
      </c>
    </row>
    <row r="43" spans="2:10" x14ac:dyDescent="0.3">
      <c r="B43" s="8" t="s">
        <v>130</v>
      </c>
      <c r="C43" s="3" t="s">
        <v>69</v>
      </c>
      <c r="D43" s="8">
        <v>1.6</v>
      </c>
      <c r="E43" s="9">
        <v>10000</v>
      </c>
      <c r="F43" s="3">
        <v>6250</v>
      </c>
      <c r="G43" s="8">
        <v>50000</v>
      </c>
      <c r="H43" s="8">
        <f>Familles[[#This Row],[plafond € sur 5 ans]]*2</f>
        <v>100000</v>
      </c>
      <c r="I43" s="8">
        <f>Familles[[#This Row],[plafond € sur 5 ans]]*3</f>
        <v>150000</v>
      </c>
      <c r="J43" s="8">
        <f>Familles[[#This Row],[plafond € sur 5 ans]]*4</f>
        <v>200000</v>
      </c>
    </row>
    <row r="44" spans="2:10" x14ac:dyDescent="0.3">
      <c r="B44" s="8" t="s">
        <v>131</v>
      </c>
      <c r="C44" s="3" t="s">
        <v>70</v>
      </c>
      <c r="D44" s="8">
        <v>150</v>
      </c>
      <c r="E44" s="9">
        <v>10000</v>
      </c>
      <c r="F44" s="10">
        <v>66.666666666666671</v>
      </c>
      <c r="G44" s="8">
        <v>50000</v>
      </c>
      <c r="H44" s="8">
        <f>Familles[[#This Row],[plafond € sur 5 ans]]*2</f>
        <v>100000</v>
      </c>
      <c r="I44" s="8">
        <f>Familles[[#This Row],[plafond € sur 5 ans]]*3</f>
        <v>150000</v>
      </c>
      <c r="J44" s="8">
        <f>Familles[[#This Row],[plafond € sur 5 ans]]*4</f>
        <v>200000</v>
      </c>
    </row>
    <row r="45" spans="2:10" x14ac:dyDescent="0.3">
      <c r="B45" s="8" t="s">
        <v>132</v>
      </c>
      <c r="C45" s="3" t="s">
        <v>71</v>
      </c>
      <c r="D45" s="8">
        <v>201</v>
      </c>
      <c r="E45" s="9">
        <v>10000</v>
      </c>
      <c r="F45" s="10">
        <v>49.75124378109453</v>
      </c>
      <c r="G45" s="8">
        <v>50000</v>
      </c>
      <c r="H45" s="8">
        <f>Familles[[#This Row],[plafond € sur 5 ans]]*2</f>
        <v>100000</v>
      </c>
      <c r="I45" s="8">
        <f>Familles[[#This Row],[plafond € sur 5 ans]]*3</f>
        <v>150000</v>
      </c>
      <c r="J45" s="8">
        <f>Familles[[#This Row],[plafond € sur 5 ans]]*4</f>
        <v>200000</v>
      </c>
    </row>
    <row r="46" spans="2:10" x14ac:dyDescent="0.3">
      <c r="B46" s="8" t="s">
        <v>133</v>
      </c>
      <c r="C46" s="3" t="s">
        <v>72</v>
      </c>
      <c r="D46" s="8">
        <v>267</v>
      </c>
      <c r="E46" s="9">
        <v>10000</v>
      </c>
      <c r="F46" s="10">
        <v>37.453183520599254</v>
      </c>
      <c r="G46" s="8">
        <v>50000</v>
      </c>
      <c r="H46" s="8">
        <f>Familles[[#This Row],[plafond € sur 5 ans]]*2</f>
        <v>100000</v>
      </c>
      <c r="I46" s="8">
        <f>Familles[[#This Row],[plafond € sur 5 ans]]*3</f>
        <v>150000</v>
      </c>
      <c r="J46" s="8">
        <f>Familles[[#This Row],[plafond € sur 5 ans]]*4</f>
        <v>200000</v>
      </c>
    </row>
    <row r="47" spans="2:10" x14ac:dyDescent="0.3">
      <c r="B47" s="8" t="s">
        <v>73</v>
      </c>
      <c r="C47" s="3" t="s">
        <v>73</v>
      </c>
      <c r="D47" s="8">
        <v>735</v>
      </c>
      <c r="E47" s="9">
        <v>9555</v>
      </c>
      <c r="F47" s="3">
        <f>Familles[[#This Row],[plafond € annuel]]/Familles[[#This Row],[montant unitaire €  /ha]]</f>
        <v>13</v>
      </c>
      <c r="G47" s="8">
        <v>47775</v>
      </c>
      <c r="H47" s="8">
        <f>Familles[[#This Row],[plafond € sur 5 ans]]*2</f>
        <v>95550</v>
      </c>
      <c r="I47" s="8">
        <f>Familles[[#This Row],[plafond € sur 5 ans]]*3</f>
        <v>143325</v>
      </c>
      <c r="J47" s="8">
        <f>Familles[[#This Row],[plafond € sur 5 ans]]*4</f>
        <v>191100</v>
      </c>
    </row>
    <row r="48" spans="2:10" x14ac:dyDescent="0.3">
      <c r="B48" s="8" t="s">
        <v>134</v>
      </c>
      <c r="C48" s="3" t="s">
        <v>74</v>
      </c>
      <c r="D48" s="8">
        <v>153</v>
      </c>
      <c r="E48" s="9">
        <v>10000</v>
      </c>
      <c r="F48" s="10">
        <v>65.359477124183002</v>
      </c>
      <c r="G48" s="8">
        <v>50000</v>
      </c>
      <c r="H48" s="8">
        <f>Familles[[#This Row],[plafond € sur 5 ans]]*2</f>
        <v>100000</v>
      </c>
      <c r="I48" s="8">
        <f>Familles[[#This Row],[plafond € sur 5 ans]]*3</f>
        <v>150000</v>
      </c>
      <c r="J48" s="8">
        <f>Familles[[#This Row],[plafond € sur 5 ans]]*4</f>
        <v>200000</v>
      </c>
    </row>
    <row r="49" spans="2:10" x14ac:dyDescent="0.3">
      <c r="B49" s="8" t="s">
        <v>135</v>
      </c>
      <c r="C49" s="3" t="s">
        <v>75</v>
      </c>
      <c r="D49" s="8">
        <v>204</v>
      </c>
      <c r="E49" s="9">
        <v>10000</v>
      </c>
      <c r="F49" s="10">
        <v>49.019607843137258</v>
      </c>
      <c r="G49" s="8">
        <v>50000</v>
      </c>
      <c r="H49" s="8">
        <f>Familles[[#This Row],[plafond € sur 5 ans]]*2</f>
        <v>100000</v>
      </c>
      <c r="I49" s="8">
        <f>Familles[[#This Row],[plafond € sur 5 ans]]*3</f>
        <v>150000</v>
      </c>
      <c r="J49" s="8">
        <f>Familles[[#This Row],[plafond € sur 5 ans]]*4</f>
        <v>200000</v>
      </c>
    </row>
    <row r="50" spans="2:10" x14ac:dyDescent="0.3">
      <c r="B50" s="8" t="s">
        <v>136</v>
      </c>
      <c r="C50" s="3" t="s">
        <v>76</v>
      </c>
      <c r="D50" s="8">
        <v>122</v>
      </c>
      <c r="E50" s="9">
        <v>20740</v>
      </c>
      <c r="F50" s="3">
        <v>170</v>
      </c>
      <c r="G50" s="8">
        <f>Familles[[#This Row],[plafond € annuel]]*5</f>
        <v>103700</v>
      </c>
      <c r="H50" s="8">
        <f>Familles[[#This Row],[plafond € sur 5 ans]]*2</f>
        <v>207400</v>
      </c>
      <c r="I50" s="8">
        <f>Familles[[#This Row],[plafond € sur 5 ans]]*3</f>
        <v>311100</v>
      </c>
      <c r="J50" s="8">
        <f>Familles[[#This Row],[plafond € sur 5 ans]]*4</f>
        <v>414800</v>
      </c>
    </row>
    <row r="51" spans="2:10" x14ac:dyDescent="0.3">
      <c r="B51" s="8" t="s">
        <v>136</v>
      </c>
      <c r="C51" s="3" t="s">
        <v>77</v>
      </c>
      <c r="D51" s="8">
        <v>122</v>
      </c>
      <c r="E51" s="9">
        <v>10370</v>
      </c>
      <c r="F51" s="3">
        <v>85</v>
      </c>
      <c r="G51" s="8">
        <f>Familles[[#This Row],[plafond € annuel]]*5</f>
        <v>51850</v>
      </c>
      <c r="H51" s="8">
        <f>Familles[[#This Row],[plafond € sur 5 ans]]*2</f>
        <v>103700</v>
      </c>
      <c r="I51" s="8">
        <f>Familles[[#This Row],[plafond € sur 5 ans]]*3</f>
        <v>155550</v>
      </c>
      <c r="J51" s="8">
        <f>Familles[[#This Row],[plafond € sur 5 ans]]*4</f>
        <v>207400</v>
      </c>
    </row>
    <row r="52" spans="2:10" x14ac:dyDescent="0.3">
      <c r="B52" s="8" t="s">
        <v>137</v>
      </c>
      <c r="C52" s="3" t="s">
        <v>78</v>
      </c>
      <c r="D52" s="8">
        <v>143</v>
      </c>
      <c r="E52" s="9">
        <v>24310</v>
      </c>
      <c r="F52" s="3">
        <v>170</v>
      </c>
      <c r="G52" s="8">
        <f>Familles[[#This Row],[plafond € annuel]]*5</f>
        <v>121550</v>
      </c>
      <c r="H52" s="8">
        <f>Familles[[#This Row],[plafond € sur 5 ans]]*2</f>
        <v>243100</v>
      </c>
      <c r="I52" s="8">
        <f>Familles[[#This Row],[plafond € sur 5 ans]]*3</f>
        <v>364650</v>
      </c>
      <c r="J52" s="8">
        <f>Familles[[#This Row],[plafond € sur 5 ans]]*4</f>
        <v>486200</v>
      </c>
    </row>
    <row r="53" spans="2:10" x14ac:dyDescent="0.3">
      <c r="B53" s="8" t="s">
        <v>137</v>
      </c>
      <c r="C53" s="3" t="s">
        <v>79</v>
      </c>
      <c r="D53" s="8">
        <v>143</v>
      </c>
      <c r="E53" s="9">
        <v>12155</v>
      </c>
      <c r="F53" s="3">
        <v>85</v>
      </c>
      <c r="G53" s="8">
        <f>Familles[[#This Row],[plafond € annuel]]*5</f>
        <v>60775</v>
      </c>
      <c r="H53" s="8">
        <f>Familles[[#This Row],[plafond € sur 5 ans]]*2</f>
        <v>121550</v>
      </c>
      <c r="I53" s="8">
        <f>Familles[[#This Row],[plafond € sur 5 ans]]*3</f>
        <v>182325</v>
      </c>
      <c r="J53" s="8">
        <f>Familles[[#This Row],[plafond € sur 5 ans]]*4</f>
        <v>243100</v>
      </c>
    </row>
    <row r="54" spans="2:10" x14ac:dyDescent="0.3">
      <c r="B54" s="8" t="s">
        <v>138</v>
      </c>
      <c r="C54" s="3" t="s">
        <v>80</v>
      </c>
      <c r="D54" s="8">
        <v>281</v>
      </c>
      <c r="E54" s="9">
        <v>47770</v>
      </c>
      <c r="F54" s="3">
        <v>170</v>
      </c>
      <c r="G54" s="8">
        <f>Familles[[#This Row],[plafond € annuel]]*5</f>
        <v>238850</v>
      </c>
      <c r="H54" s="8">
        <f>Familles[[#This Row],[plafond € sur 5 ans]]*2</f>
        <v>477700</v>
      </c>
      <c r="I54" s="8">
        <f>Familles[[#This Row],[plafond € sur 5 ans]]*3</f>
        <v>716550</v>
      </c>
      <c r="J54" s="8">
        <f>Familles[[#This Row],[plafond € sur 5 ans]]*4</f>
        <v>955400</v>
      </c>
    </row>
    <row r="55" spans="2:10" x14ac:dyDescent="0.3">
      <c r="B55" s="8" t="s">
        <v>138</v>
      </c>
      <c r="C55" s="3" t="s">
        <v>81</v>
      </c>
      <c r="D55" s="8">
        <v>281</v>
      </c>
      <c r="E55" s="9">
        <v>23885</v>
      </c>
      <c r="F55" s="3">
        <v>85</v>
      </c>
      <c r="G55" s="8">
        <f>Familles[[#This Row],[plafond € annuel]]*5</f>
        <v>119425</v>
      </c>
      <c r="H55" s="8">
        <f>Familles[[#This Row],[plafond € sur 5 ans]]*2</f>
        <v>238850</v>
      </c>
      <c r="I55" s="8">
        <f>Familles[[#This Row],[plafond € sur 5 ans]]*3</f>
        <v>358275</v>
      </c>
      <c r="J55" s="8">
        <f>Familles[[#This Row],[plafond € sur 5 ans]]*4</f>
        <v>477700</v>
      </c>
    </row>
    <row r="56" spans="2:10" x14ac:dyDescent="0.3">
      <c r="B56" s="8" t="s">
        <v>139</v>
      </c>
      <c r="C56" s="3" t="s">
        <v>82</v>
      </c>
      <c r="D56" s="8">
        <v>137</v>
      </c>
      <c r="E56" s="9">
        <v>23290</v>
      </c>
      <c r="F56" s="3">
        <v>170</v>
      </c>
      <c r="G56" s="8">
        <f>Familles[[#This Row],[plafond € annuel]]*5</f>
        <v>116450</v>
      </c>
      <c r="H56" s="8">
        <f>Familles[[#This Row],[plafond € sur 5 ans]]*2</f>
        <v>232900</v>
      </c>
      <c r="I56" s="8">
        <f>Familles[[#This Row],[plafond € sur 5 ans]]*3</f>
        <v>349350</v>
      </c>
      <c r="J56" s="8">
        <f>Familles[[#This Row],[plafond € sur 5 ans]]*4</f>
        <v>465800</v>
      </c>
    </row>
    <row r="57" spans="2:10" x14ac:dyDescent="0.3">
      <c r="B57" s="8" t="s">
        <v>139</v>
      </c>
      <c r="C57" s="3" t="s">
        <v>83</v>
      </c>
      <c r="D57" s="8">
        <v>137</v>
      </c>
      <c r="E57" s="9">
        <v>11645</v>
      </c>
      <c r="F57" s="3">
        <v>85</v>
      </c>
      <c r="G57" s="8">
        <f>Familles[[#This Row],[plafond € annuel]]*5</f>
        <v>58225</v>
      </c>
      <c r="H57" s="8">
        <f>Familles[[#This Row],[plafond € sur 5 ans]]*2</f>
        <v>116450</v>
      </c>
      <c r="I57" s="8">
        <f>Familles[[#This Row],[plafond € sur 5 ans]]*3</f>
        <v>174675</v>
      </c>
      <c r="J57" s="8">
        <f>Familles[[#This Row],[plafond € sur 5 ans]]*4</f>
        <v>232900</v>
      </c>
    </row>
    <row r="58" spans="2:10" x14ac:dyDescent="0.3">
      <c r="B58" s="8" t="s">
        <v>140</v>
      </c>
      <c r="C58" s="3" t="s">
        <v>84</v>
      </c>
      <c r="D58" s="8">
        <v>201</v>
      </c>
      <c r="E58" s="9">
        <v>34170</v>
      </c>
      <c r="F58" s="3">
        <v>170</v>
      </c>
      <c r="G58" s="8">
        <f>Familles[[#This Row],[plafond € annuel]]*5</f>
        <v>170850</v>
      </c>
      <c r="H58" s="8">
        <f>Familles[[#This Row],[plafond € sur 5 ans]]*2</f>
        <v>341700</v>
      </c>
      <c r="I58" s="8">
        <f>Familles[[#This Row],[plafond € sur 5 ans]]*3</f>
        <v>512550</v>
      </c>
      <c r="J58" s="8">
        <f>Familles[[#This Row],[plafond € sur 5 ans]]*4</f>
        <v>683400</v>
      </c>
    </row>
    <row r="59" spans="2:10" x14ac:dyDescent="0.3">
      <c r="B59" s="8" t="s">
        <v>140</v>
      </c>
      <c r="C59" s="3" t="s">
        <v>85</v>
      </c>
      <c r="D59" s="8">
        <v>201</v>
      </c>
      <c r="E59" s="9">
        <v>17085</v>
      </c>
      <c r="F59" s="3">
        <v>85</v>
      </c>
      <c r="G59" s="8">
        <f>Familles[[#This Row],[plafond € annuel]]*5</f>
        <v>85425</v>
      </c>
      <c r="H59" s="8">
        <f>Familles[[#This Row],[plafond € sur 5 ans]]*2</f>
        <v>170850</v>
      </c>
      <c r="I59" s="8">
        <f>Familles[[#This Row],[plafond € sur 5 ans]]*3</f>
        <v>256275</v>
      </c>
      <c r="J59" s="8">
        <f>Familles[[#This Row],[plafond € sur 5 ans]]*4</f>
        <v>341700</v>
      </c>
    </row>
    <row r="60" spans="2:10" x14ac:dyDescent="0.3">
      <c r="B60" s="8" t="s">
        <v>141</v>
      </c>
      <c r="C60" s="3" t="s">
        <v>86</v>
      </c>
      <c r="D60" s="8">
        <v>306</v>
      </c>
      <c r="E60" s="9">
        <v>52020</v>
      </c>
      <c r="F60" s="3">
        <v>170</v>
      </c>
      <c r="G60" s="8">
        <f>Familles[[#This Row],[plafond € annuel]]*5</f>
        <v>260100</v>
      </c>
      <c r="H60" s="8">
        <f>Familles[[#This Row],[plafond € sur 5 ans]]*2</f>
        <v>520200</v>
      </c>
      <c r="I60" s="8">
        <f>Familles[[#This Row],[plafond € sur 5 ans]]*3</f>
        <v>780300</v>
      </c>
      <c r="J60" s="8">
        <f>Familles[[#This Row],[plafond € sur 5 ans]]*4</f>
        <v>1040400</v>
      </c>
    </row>
    <row r="61" spans="2:10" x14ac:dyDescent="0.3">
      <c r="B61" s="8" t="s">
        <v>141</v>
      </c>
      <c r="C61" s="3" t="s">
        <v>87</v>
      </c>
      <c r="D61" s="8">
        <v>306</v>
      </c>
      <c r="E61" s="9">
        <v>26010</v>
      </c>
      <c r="F61" s="3">
        <v>85</v>
      </c>
      <c r="G61" s="8">
        <f>Familles[[#This Row],[plafond € annuel]]*5</f>
        <v>130050</v>
      </c>
      <c r="H61" s="8">
        <f>Familles[[#This Row],[plafond € sur 5 ans]]*2</f>
        <v>260100</v>
      </c>
      <c r="I61" s="8">
        <f>Familles[[#This Row],[plafond € sur 5 ans]]*3</f>
        <v>390150</v>
      </c>
      <c r="J61" s="8">
        <f>Familles[[#This Row],[plafond € sur 5 ans]]*4</f>
        <v>520200</v>
      </c>
    </row>
    <row r="62" spans="2:10" x14ac:dyDescent="0.3">
      <c r="B62" s="8" t="s">
        <v>142</v>
      </c>
      <c r="C62" s="3" t="s">
        <v>88</v>
      </c>
      <c r="D62" s="8">
        <v>149</v>
      </c>
      <c r="E62" s="9">
        <v>25330</v>
      </c>
      <c r="F62" s="3">
        <v>170</v>
      </c>
      <c r="G62" s="8">
        <f>Familles[[#This Row],[plafond € annuel]]*5</f>
        <v>126650</v>
      </c>
      <c r="H62" s="8">
        <f>Familles[[#This Row],[plafond € sur 5 ans]]*2</f>
        <v>253300</v>
      </c>
      <c r="I62" s="8">
        <f>Familles[[#This Row],[plafond € sur 5 ans]]*3</f>
        <v>379950</v>
      </c>
      <c r="J62" s="8">
        <f>Familles[[#This Row],[plafond € sur 5 ans]]*4</f>
        <v>506600</v>
      </c>
    </row>
    <row r="63" spans="2:10" x14ac:dyDescent="0.3">
      <c r="B63" s="8" t="s">
        <v>142</v>
      </c>
      <c r="C63" s="3" t="s">
        <v>89</v>
      </c>
      <c r="D63" s="8">
        <v>149</v>
      </c>
      <c r="E63" s="9">
        <v>12665</v>
      </c>
      <c r="F63" s="3">
        <v>85</v>
      </c>
      <c r="G63" s="8">
        <f>Familles[[#This Row],[plafond € annuel]]*5</f>
        <v>63325</v>
      </c>
      <c r="H63" s="8">
        <f>Familles[[#This Row],[plafond € sur 5 ans]]*2</f>
        <v>126650</v>
      </c>
      <c r="I63" s="8">
        <f>Familles[[#This Row],[plafond € sur 5 ans]]*3</f>
        <v>189975</v>
      </c>
      <c r="J63" s="8">
        <f>Familles[[#This Row],[plafond € sur 5 ans]]*4</f>
        <v>253300</v>
      </c>
    </row>
    <row r="64" spans="2:10" x14ac:dyDescent="0.3">
      <c r="B64" s="8" t="s">
        <v>143</v>
      </c>
      <c r="C64" s="3" t="s">
        <v>90</v>
      </c>
      <c r="D64" s="8">
        <v>165</v>
      </c>
      <c r="E64" s="9">
        <v>28050</v>
      </c>
      <c r="F64" s="3">
        <v>170</v>
      </c>
      <c r="G64" s="8">
        <f>Familles[[#This Row],[plafond € annuel]]*5</f>
        <v>140250</v>
      </c>
      <c r="H64" s="8">
        <f>Familles[[#This Row],[plafond € sur 5 ans]]*2</f>
        <v>280500</v>
      </c>
      <c r="I64" s="8">
        <f>Familles[[#This Row],[plafond € sur 5 ans]]*3</f>
        <v>420750</v>
      </c>
      <c r="J64" s="8">
        <f>Familles[[#This Row],[plafond € sur 5 ans]]*4</f>
        <v>561000</v>
      </c>
    </row>
    <row r="65" spans="2:10" x14ac:dyDescent="0.3">
      <c r="B65" s="8" t="s">
        <v>143</v>
      </c>
      <c r="C65" s="3" t="s">
        <v>91</v>
      </c>
      <c r="D65" s="8">
        <v>165</v>
      </c>
      <c r="E65" s="9">
        <v>14025</v>
      </c>
      <c r="F65" s="3">
        <v>85</v>
      </c>
      <c r="G65" s="8">
        <f>Familles[[#This Row],[plafond € annuel]]*5</f>
        <v>70125</v>
      </c>
      <c r="H65" s="8">
        <f>Familles[[#This Row],[plafond € sur 5 ans]]*2</f>
        <v>140250</v>
      </c>
      <c r="I65" s="8">
        <f>Familles[[#This Row],[plafond € sur 5 ans]]*3</f>
        <v>210375</v>
      </c>
      <c r="J65" s="8">
        <f>Familles[[#This Row],[plafond € sur 5 ans]]*4</f>
        <v>280500</v>
      </c>
    </row>
    <row r="66" spans="2:10" x14ac:dyDescent="0.3">
      <c r="B66" s="8" t="s">
        <v>144</v>
      </c>
      <c r="C66" s="3" t="s">
        <v>92</v>
      </c>
      <c r="D66" s="8">
        <v>229</v>
      </c>
      <c r="E66" s="9">
        <v>38930</v>
      </c>
      <c r="F66" s="3">
        <v>170</v>
      </c>
      <c r="G66" s="8">
        <f>Familles[[#This Row],[plafond € annuel]]*5</f>
        <v>194650</v>
      </c>
      <c r="H66" s="8">
        <f>Familles[[#This Row],[plafond € sur 5 ans]]*2</f>
        <v>389300</v>
      </c>
      <c r="I66" s="8">
        <f>Familles[[#This Row],[plafond € sur 5 ans]]*3</f>
        <v>583950</v>
      </c>
      <c r="J66" s="8">
        <f>Familles[[#This Row],[plafond € sur 5 ans]]*4</f>
        <v>778600</v>
      </c>
    </row>
    <row r="67" spans="2:10" x14ac:dyDescent="0.3">
      <c r="B67" s="8" t="s">
        <v>144</v>
      </c>
      <c r="C67" s="3" t="s">
        <v>93</v>
      </c>
      <c r="D67" s="8">
        <v>229</v>
      </c>
      <c r="E67" s="9">
        <v>19465</v>
      </c>
      <c r="F67" s="3">
        <v>85</v>
      </c>
      <c r="G67" s="8">
        <f>Familles[[#This Row],[plafond € annuel]]*5</f>
        <v>97325</v>
      </c>
      <c r="H67" s="8">
        <f>Familles[[#This Row],[plafond € sur 5 ans]]*2</f>
        <v>194650</v>
      </c>
      <c r="I67" s="8">
        <f>Familles[[#This Row],[plafond € sur 5 ans]]*3</f>
        <v>291975</v>
      </c>
      <c r="J67" s="8">
        <f>Familles[[#This Row],[plafond € sur 5 ans]]*4</f>
        <v>389300</v>
      </c>
    </row>
    <row r="68" spans="2:10" x14ac:dyDescent="0.3">
      <c r="B68" s="8" t="s">
        <v>145</v>
      </c>
      <c r="C68" s="3" t="s">
        <v>94</v>
      </c>
      <c r="D68" s="8">
        <v>51</v>
      </c>
      <c r="E68" s="9">
        <v>10000</v>
      </c>
      <c r="F68" s="10">
        <v>196.07843137254903</v>
      </c>
      <c r="G68" s="8">
        <v>50000</v>
      </c>
      <c r="H68" s="8">
        <f>Familles[[#This Row],[plafond € sur 5 ans]]*2</f>
        <v>100000</v>
      </c>
      <c r="I68" s="8">
        <f>Familles[[#This Row],[plafond € sur 5 ans]]*3</f>
        <v>150000</v>
      </c>
      <c r="J68" s="8">
        <f>Familles[[#This Row],[plafond € sur 5 ans]]*4</f>
        <v>200000</v>
      </c>
    </row>
    <row r="69" spans="2:10" x14ac:dyDescent="0.3">
      <c r="B69" s="8" t="s">
        <v>95</v>
      </c>
      <c r="C69" s="3" t="s">
        <v>95</v>
      </c>
      <c r="D69" s="8">
        <v>88</v>
      </c>
      <c r="E69" s="9">
        <v>9680</v>
      </c>
      <c r="F69" s="3">
        <v>110</v>
      </c>
      <c r="G69" s="8">
        <v>48400</v>
      </c>
      <c r="H69" s="8">
        <f>Familles[[#This Row],[plafond € sur 5 ans]]*2</f>
        <v>96800</v>
      </c>
      <c r="I69" s="8">
        <f>Familles[[#This Row],[plafond € sur 5 ans]]*3</f>
        <v>145200</v>
      </c>
      <c r="J69" s="8">
        <f>Familles[[#This Row],[plafond € sur 5 ans]]*4</f>
        <v>193600</v>
      </c>
    </row>
    <row r="70" spans="2:10" x14ac:dyDescent="0.3">
      <c r="B70" s="8" t="s">
        <v>146</v>
      </c>
      <c r="C70" s="3" t="s">
        <v>96</v>
      </c>
      <c r="D70" s="8">
        <v>72</v>
      </c>
      <c r="E70" s="9">
        <v>10000</v>
      </c>
      <c r="F70" s="10">
        <v>138.88888888888889</v>
      </c>
      <c r="G70" s="8">
        <v>50000</v>
      </c>
      <c r="H70" s="8">
        <f>Familles[[#This Row],[plafond € sur 5 ans]]*2</f>
        <v>100000</v>
      </c>
      <c r="I70" s="8">
        <f>Familles[[#This Row],[plafond € sur 5 ans]]*3</f>
        <v>150000</v>
      </c>
      <c r="J70" s="8">
        <f>Familles[[#This Row],[plafond € sur 5 ans]]*4</f>
        <v>200000</v>
      </c>
    </row>
    <row r="71" spans="2:10" x14ac:dyDescent="0.3">
      <c r="B71" s="8" t="s">
        <v>147</v>
      </c>
      <c r="C71" s="3" t="s">
        <v>97</v>
      </c>
      <c r="D71" s="8">
        <v>132</v>
      </c>
      <c r="E71" s="9">
        <v>10000</v>
      </c>
      <c r="F71" s="10">
        <v>75.757575757575751</v>
      </c>
      <c r="G71" s="8">
        <v>50000</v>
      </c>
      <c r="H71" s="8">
        <f>Familles[[#This Row],[plafond € sur 5 ans]]*2</f>
        <v>100000</v>
      </c>
      <c r="I71" s="8">
        <f>Familles[[#This Row],[plafond € sur 5 ans]]*3</f>
        <v>150000</v>
      </c>
      <c r="J71" s="8">
        <f>Familles[[#This Row],[plafond € sur 5 ans]]*4</f>
        <v>200000</v>
      </c>
    </row>
    <row r="72" spans="2:10" x14ac:dyDescent="0.3">
      <c r="B72" s="8" t="s">
        <v>98</v>
      </c>
      <c r="C72" s="3" t="s">
        <v>98</v>
      </c>
      <c r="D72" s="8">
        <f>Familles[[#This Row],[plafond € annuel]]/Familles[[#This Row],[nb plafond hectares financés (ha)]]</f>
        <v>104</v>
      </c>
      <c r="E72" s="9">
        <v>11440</v>
      </c>
      <c r="F72" s="3">
        <v>110</v>
      </c>
      <c r="G72" s="8">
        <v>57200</v>
      </c>
      <c r="H72" s="8">
        <f>Familles[[#This Row],[plafond € sur 5 ans]]*2</f>
        <v>114400</v>
      </c>
      <c r="I72" s="8">
        <f>Familles[[#This Row],[plafond € sur 5 ans]]*3</f>
        <v>171600</v>
      </c>
      <c r="J72" s="8">
        <f>Familles[[#This Row],[plafond € sur 5 ans]]*4</f>
        <v>228800</v>
      </c>
    </row>
    <row r="73" spans="2:10" x14ac:dyDescent="0.3">
      <c r="B73" s="8" t="s">
        <v>99</v>
      </c>
      <c r="C73" s="3" t="s">
        <v>99</v>
      </c>
      <c r="D73" s="8">
        <f>Familles[[#This Row],[plafond € annuel]]/Familles[[#This Row],[nb plafond hectares financés (ha)]]</f>
        <v>158</v>
      </c>
      <c r="E73" s="9">
        <v>18960</v>
      </c>
      <c r="F73" s="3">
        <v>120</v>
      </c>
      <c r="G73" s="8">
        <v>94800</v>
      </c>
      <c r="H73" s="8">
        <f>Familles[[#This Row],[plafond € sur 5 ans]]*2</f>
        <v>189600</v>
      </c>
      <c r="I73" s="8">
        <f>Familles[[#This Row],[plafond € sur 5 ans]]*3</f>
        <v>284400</v>
      </c>
      <c r="J73" s="8">
        <f>Familles[[#This Row],[plafond € sur 5 ans]]*4</f>
        <v>379200</v>
      </c>
    </row>
    <row r="74" spans="2:10" x14ac:dyDescent="0.3">
      <c r="B74" s="8" t="s">
        <v>100</v>
      </c>
      <c r="C74" s="3" t="s">
        <v>100</v>
      </c>
      <c r="D74" s="8">
        <f>Familles[[#This Row],[plafond € annuel]]/Familles[[#This Row],[nb plafond hectares financés (ha)]]</f>
        <v>317</v>
      </c>
      <c r="E74" s="9">
        <v>8559</v>
      </c>
      <c r="F74" s="3">
        <v>27</v>
      </c>
      <c r="G74" s="8">
        <v>42795</v>
      </c>
      <c r="H74" s="8">
        <f>Familles[[#This Row],[plafond € sur 5 ans]]*2</f>
        <v>85590</v>
      </c>
      <c r="I74" s="8">
        <f>Familles[[#This Row],[plafond € sur 5 ans]]*3</f>
        <v>128385</v>
      </c>
      <c r="J74" s="8">
        <f>Familles[[#This Row],[plafond € sur 5 ans]]*4</f>
        <v>171180</v>
      </c>
    </row>
    <row r="75" spans="2:10" x14ac:dyDescent="0.3">
      <c r="B75" s="8" t="s">
        <v>101</v>
      </c>
      <c r="C75" s="3" t="s">
        <v>101</v>
      </c>
      <c r="D75" s="8">
        <f>Familles[[#This Row],[plafond € annuel]]/Familles[[#This Row],[nb plafond hectares financés (ha)]]</f>
        <v>350</v>
      </c>
      <c r="E75" s="9">
        <v>9450</v>
      </c>
      <c r="F75" s="3">
        <v>27</v>
      </c>
      <c r="G75" s="8">
        <v>47250</v>
      </c>
      <c r="H75" s="8">
        <f>Familles[[#This Row],[plafond € sur 5 ans]]*2</f>
        <v>94500</v>
      </c>
      <c r="I75" s="8">
        <f>Familles[[#This Row],[plafond € sur 5 ans]]*3</f>
        <v>141750</v>
      </c>
      <c r="J75" s="8">
        <f>Familles[[#This Row],[plafond € sur 5 ans]]*4</f>
        <v>189000</v>
      </c>
    </row>
    <row r="76" spans="2:10" x14ac:dyDescent="0.3">
      <c r="B76" s="8" t="s">
        <v>102</v>
      </c>
      <c r="C76" s="3" t="s">
        <v>102</v>
      </c>
      <c r="D76" s="8">
        <v>92</v>
      </c>
      <c r="E76" s="9">
        <v>7820</v>
      </c>
      <c r="F76" s="3">
        <v>85</v>
      </c>
      <c r="G76" s="8">
        <v>39100</v>
      </c>
      <c r="H76" s="8">
        <f>Familles[[#This Row],[plafond € sur 5 ans]]*2</f>
        <v>78200</v>
      </c>
      <c r="I76" s="8">
        <f>Familles[[#This Row],[plafond € sur 5 ans]]*3</f>
        <v>117300</v>
      </c>
      <c r="J76" s="8">
        <f>Familles[[#This Row],[plafond € sur 5 ans]]*4</f>
        <v>156400</v>
      </c>
    </row>
    <row r="77" spans="2:10" x14ac:dyDescent="0.3">
      <c r="B77" s="8" t="s">
        <v>103</v>
      </c>
      <c r="C77" s="8" t="s">
        <v>103</v>
      </c>
      <c r="D77" s="8">
        <v>69</v>
      </c>
      <c r="E77" s="8">
        <v>6210</v>
      </c>
      <c r="F77" s="8">
        <v>90</v>
      </c>
      <c r="G77" s="8">
        <v>31050</v>
      </c>
      <c r="H77" s="8">
        <f>Familles[[#This Row],[plafond € sur 5 ans]]*2</f>
        <v>62100</v>
      </c>
      <c r="I77" s="8">
        <f>Familles[[#This Row],[plafond € sur 5 ans]]*3</f>
        <v>93150</v>
      </c>
      <c r="J77" s="8">
        <f>Familles[[#This Row],[plafond € sur 5 ans]]*4</f>
        <v>124200</v>
      </c>
    </row>
  </sheetData>
  <mergeCells count="2">
    <mergeCell ref="B3:L4"/>
    <mergeCell ref="L17:M17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12"/>
  <sheetViews>
    <sheetView showGridLines="0" workbookViewId="0">
      <selection activeCell="B6" sqref="B6:G6"/>
    </sheetView>
  </sheetViews>
  <sheetFormatPr baseColWidth="10" defaultRowHeight="14.4" x14ac:dyDescent="0.3"/>
  <cols>
    <col min="2" max="2" width="16.33203125" customWidth="1"/>
    <col min="3" max="3" width="23.6640625" customWidth="1"/>
    <col min="4" max="4" width="27" customWidth="1"/>
    <col min="5" max="5" width="5.33203125" customWidth="1"/>
    <col min="6" max="7" width="11.5546875" customWidth="1"/>
    <col min="8" max="8" width="89.109375" customWidth="1"/>
  </cols>
  <sheetData>
    <row r="1" spans="2:8" ht="57.6" customHeight="1" x14ac:dyDescent="0.3">
      <c r="B1" s="60" t="s">
        <v>203</v>
      </c>
      <c r="C1" s="61"/>
      <c r="D1" s="61"/>
      <c r="E1" s="61"/>
      <c r="F1" s="61"/>
      <c r="G1" s="61"/>
      <c r="H1" s="61"/>
    </row>
    <row r="2" spans="2:8" x14ac:dyDescent="0.3">
      <c r="C2" s="1"/>
    </row>
    <row r="3" spans="2:8" ht="15.6" x14ac:dyDescent="0.3">
      <c r="B3" s="59" t="s">
        <v>7</v>
      </c>
      <c r="C3" s="59"/>
      <c r="D3" s="59"/>
      <c r="E3" s="59"/>
      <c r="F3" s="59"/>
      <c r="G3" s="59"/>
      <c r="H3" s="26"/>
    </row>
    <row r="4" spans="2:8" ht="15.6" x14ac:dyDescent="0.3">
      <c r="B4" s="59" t="s">
        <v>11</v>
      </c>
      <c r="C4" s="59"/>
      <c r="D4" s="59"/>
      <c r="E4" s="59"/>
      <c r="F4" s="59"/>
      <c r="G4" s="59"/>
      <c r="H4" s="26"/>
    </row>
    <row r="5" spans="2:8" ht="15.6" x14ac:dyDescent="0.3">
      <c r="B5" s="59" t="s">
        <v>6</v>
      </c>
      <c r="C5" s="59"/>
      <c r="D5" s="59"/>
      <c r="E5" s="59"/>
      <c r="F5" s="59"/>
      <c r="G5" s="59"/>
      <c r="H5" s="26"/>
    </row>
    <row r="6" spans="2:8" ht="15.6" x14ac:dyDescent="0.3">
      <c r="B6" s="59" t="s">
        <v>204</v>
      </c>
      <c r="C6" s="59"/>
      <c r="D6" s="59"/>
      <c r="E6" s="59"/>
      <c r="F6" s="59"/>
      <c r="G6" s="59"/>
      <c r="H6" s="26" t="s">
        <v>164</v>
      </c>
    </row>
    <row r="7" spans="2:8" ht="15.6" x14ac:dyDescent="0.3">
      <c r="B7" s="59" t="s">
        <v>8</v>
      </c>
      <c r="C7" s="59"/>
      <c r="D7" s="59"/>
      <c r="E7" s="59"/>
      <c r="F7" s="59"/>
      <c r="G7" s="59"/>
      <c r="H7" s="26"/>
    </row>
    <row r="9" spans="2:8" ht="109.5" customHeight="1" x14ac:dyDescent="0.4">
      <c r="B9" s="58" t="s">
        <v>206</v>
      </c>
      <c r="C9" s="58"/>
      <c r="D9" s="58"/>
      <c r="E9" s="58"/>
      <c r="F9" s="58"/>
      <c r="G9" s="58"/>
      <c r="H9" s="58"/>
    </row>
    <row r="11" spans="2:8" x14ac:dyDescent="0.3">
      <c r="B11" s="16" t="s">
        <v>9</v>
      </c>
      <c r="C11" s="16" t="s">
        <v>10</v>
      </c>
      <c r="D11" s="16" t="s">
        <v>5</v>
      </c>
    </row>
    <row r="12" spans="2:8" x14ac:dyDescent="0.3">
      <c r="B12" s="27" t="s">
        <v>166</v>
      </c>
      <c r="C12" s="29"/>
      <c r="D12" s="28" t="s">
        <v>165</v>
      </c>
    </row>
  </sheetData>
  <mergeCells count="7">
    <mergeCell ref="B9:H9"/>
    <mergeCell ref="B6:G6"/>
    <mergeCell ref="B7:G7"/>
    <mergeCell ref="B1:H1"/>
    <mergeCell ref="B4:G4"/>
    <mergeCell ref="B3:G3"/>
    <mergeCell ref="B5:G5"/>
  </mergeCells>
  <pageMargins left="0.7" right="0.7" top="0.75" bottom="0.75" header="0.3" footer="0.3"/>
  <pageSetup paperSize="9" scale="44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12"/>
  <sheetViews>
    <sheetView showGridLines="0" workbookViewId="0">
      <selection activeCell="D16" sqref="D16"/>
    </sheetView>
  </sheetViews>
  <sheetFormatPr baseColWidth="10" defaultRowHeight="14.4" x14ac:dyDescent="0.3"/>
  <cols>
    <col min="2" max="2" width="16.33203125" customWidth="1"/>
    <col min="3" max="3" width="23.6640625" customWidth="1"/>
    <col min="4" max="4" width="27" customWidth="1"/>
    <col min="5" max="5" width="5.33203125" customWidth="1"/>
    <col min="6" max="7" width="11.5546875" customWidth="1"/>
    <col min="8" max="8" width="89.109375" customWidth="1"/>
  </cols>
  <sheetData>
    <row r="1" spans="2:8" ht="57.6" customHeight="1" x14ac:dyDescent="0.3">
      <c r="B1" s="60" t="s">
        <v>205</v>
      </c>
      <c r="C1" s="61"/>
      <c r="D1" s="61"/>
      <c r="E1" s="61"/>
      <c r="F1" s="61"/>
      <c r="G1" s="61"/>
      <c r="H1" s="61"/>
    </row>
    <row r="2" spans="2:8" x14ac:dyDescent="0.3">
      <c r="C2" s="1"/>
    </row>
    <row r="3" spans="2:8" ht="15.6" x14ac:dyDescent="0.3">
      <c r="B3" s="59" t="s">
        <v>7</v>
      </c>
      <c r="C3" s="59"/>
      <c r="D3" s="59"/>
      <c r="E3" s="59"/>
      <c r="F3" s="59"/>
      <c r="G3" s="59"/>
      <c r="H3" s="26"/>
    </row>
    <row r="4" spans="2:8" ht="15.6" x14ac:dyDescent="0.3">
      <c r="B4" s="59" t="s">
        <v>11</v>
      </c>
      <c r="C4" s="59"/>
      <c r="D4" s="59"/>
      <c r="E4" s="59"/>
      <c r="F4" s="59"/>
      <c r="G4" s="59"/>
      <c r="H4" s="26"/>
    </row>
    <row r="5" spans="2:8" ht="15.6" x14ac:dyDescent="0.3">
      <c r="B5" s="59" t="s">
        <v>6</v>
      </c>
      <c r="C5" s="59"/>
      <c r="D5" s="59"/>
      <c r="E5" s="59"/>
      <c r="F5" s="59"/>
      <c r="G5" s="59"/>
      <c r="H5" s="26"/>
    </row>
    <row r="6" spans="2:8" ht="15.6" x14ac:dyDescent="0.3">
      <c r="B6" s="59" t="s">
        <v>204</v>
      </c>
      <c r="C6" s="59"/>
      <c r="D6" s="59"/>
      <c r="E6" s="59"/>
      <c r="F6" s="59"/>
      <c r="G6" s="59"/>
      <c r="H6" s="26" t="s">
        <v>164</v>
      </c>
    </row>
    <row r="7" spans="2:8" ht="15.6" x14ac:dyDescent="0.3">
      <c r="B7" s="59" t="s">
        <v>8</v>
      </c>
      <c r="C7" s="59"/>
      <c r="D7" s="59"/>
      <c r="E7" s="59"/>
      <c r="F7" s="59"/>
      <c r="G7" s="59"/>
      <c r="H7" s="26"/>
    </row>
    <row r="9" spans="2:8" ht="120" customHeight="1" x14ac:dyDescent="0.4">
      <c r="B9" s="58" t="s">
        <v>206</v>
      </c>
      <c r="C9" s="58"/>
      <c r="D9" s="58"/>
      <c r="E9" s="58"/>
      <c r="F9" s="58"/>
      <c r="G9" s="58"/>
      <c r="H9" s="58"/>
    </row>
    <row r="11" spans="2:8" x14ac:dyDescent="0.3">
      <c r="B11" s="16" t="s">
        <v>9</v>
      </c>
      <c r="C11" s="16" t="s">
        <v>10</v>
      </c>
      <c r="D11" s="16" t="s">
        <v>5</v>
      </c>
    </row>
    <row r="12" spans="2:8" x14ac:dyDescent="0.3">
      <c r="B12" s="27" t="s">
        <v>166</v>
      </c>
      <c r="C12" s="29"/>
      <c r="D12" s="28" t="s">
        <v>165</v>
      </c>
    </row>
  </sheetData>
  <mergeCells count="7">
    <mergeCell ref="B9:H9"/>
    <mergeCell ref="B1:H1"/>
    <mergeCell ref="B3:G3"/>
    <mergeCell ref="B4:G4"/>
    <mergeCell ref="B5:G5"/>
    <mergeCell ref="B6:G6"/>
    <mergeCell ref="B7:G7"/>
  </mergeCells>
  <pageMargins left="0.7" right="0.7" top="0.75" bottom="0.75" header="0.3" footer="0.3"/>
  <pageSetup paperSize="9" scale="44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12"/>
  <sheetViews>
    <sheetView showGridLines="0" workbookViewId="0">
      <selection activeCell="D22" sqref="D22"/>
    </sheetView>
  </sheetViews>
  <sheetFormatPr baseColWidth="10" defaultRowHeight="14.4" x14ac:dyDescent="0.3"/>
  <cols>
    <col min="2" max="2" width="16.33203125" customWidth="1"/>
    <col min="3" max="3" width="23.6640625" customWidth="1"/>
    <col min="4" max="4" width="27" customWidth="1"/>
    <col min="5" max="5" width="5.33203125" customWidth="1"/>
    <col min="6" max="7" width="11.5546875" customWidth="1"/>
    <col min="8" max="8" width="89.109375" customWidth="1"/>
  </cols>
  <sheetData>
    <row r="1" spans="2:8" ht="57.6" customHeight="1" x14ac:dyDescent="0.3">
      <c r="B1" s="60" t="s">
        <v>207</v>
      </c>
      <c r="C1" s="61"/>
      <c r="D1" s="61"/>
      <c r="E1" s="61"/>
      <c r="F1" s="61"/>
      <c r="G1" s="61"/>
      <c r="H1" s="61"/>
    </row>
    <row r="2" spans="2:8" x14ac:dyDescent="0.3">
      <c r="C2" s="1"/>
    </row>
    <row r="3" spans="2:8" ht="15.6" x14ac:dyDescent="0.3">
      <c r="B3" s="59" t="s">
        <v>7</v>
      </c>
      <c r="C3" s="59"/>
      <c r="D3" s="59"/>
      <c r="E3" s="59"/>
      <c r="F3" s="59"/>
      <c r="G3" s="59"/>
      <c r="H3" s="26"/>
    </row>
    <row r="4" spans="2:8" ht="15.6" x14ac:dyDescent="0.3">
      <c r="B4" s="59" t="s">
        <v>11</v>
      </c>
      <c r="C4" s="59"/>
      <c r="D4" s="59"/>
      <c r="E4" s="59"/>
      <c r="F4" s="59"/>
      <c r="G4" s="59"/>
      <c r="H4" s="26"/>
    </row>
    <row r="5" spans="2:8" ht="15.6" x14ac:dyDescent="0.3">
      <c r="B5" s="59" t="s">
        <v>6</v>
      </c>
      <c r="C5" s="59"/>
      <c r="D5" s="59"/>
      <c r="E5" s="59"/>
      <c r="F5" s="59"/>
      <c r="G5" s="59"/>
      <c r="H5" s="26"/>
    </row>
    <row r="6" spans="2:8" ht="15.6" x14ac:dyDescent="0.3">
      <c r="B6" s="59" t="s">
        <v>204</v>
      </c>
      <c r="C6" s="59"/>
      <c r="D6" s="59"/>
      <c r="E6" s="59"/>
      <c r="F6" s="59"/>
      <c r="G6" s="59"/>
      <c r="H6" s="26" t="s">
        <v>164</v>
      </c>
    </row>
    <row r="7" spans="2:8" ht="15.6" x14ac:dyDescent="0.3">
      <c r="B7" s="59" t="s">
        <v>8</v>
      </c>
      <c r="C7" s="59"/>
      <c r="D7" s="59"/>
      <c r="E7" s="59"/>
      <c r="F7" s="59"/>
      <c r="G7" s="59"/>
      <c r="H7" s="26"/>
    </row>
    <row r="9" spans="2:8" ht="120" customHeight="1" x14ac:dyDescent="0.4">
      <c r="B9" s="58" t="s">
        <v>208</v>
      </c>
      <c r="C9" s="58"/>
      <c r="D9" s="58"/>
      <c r="E9" s="58"/>
      <c r="F9" s="58"/>
      <c r="G9" s="58"/>
      <c r="H9" s="58"/>
    </row>
    <row r="11" spans="2:8" x14ac:dyDescent="0.3">
      <c r="B11" s="16" t="s">
        <v>9</v>
      </c>
      <c r="C11" s="16" t="s">
        <v>10</v>
      </c>
      <c r="D11" s="16" t="s">
        <v>5</v>
      </c>
    </row>
    <row r="12" spans="2:8" x14ac:dyDescent="0.3">
      <c r="B12" s="27" t="s">
        <v>166</v>
      </c>
      <c r="C12" s="29"/>
      <c r="D12" s="28" t="s">
        <v>165</v>
      </c>
    </row>
  </sheetData>
  <mergeCells count="7">
    <mergeCell ref="B9:H9"/>
    <mergeCell ref="B1:H1"/>
    <mergeCell ref="B3:G3"/>
    <mergeCell ref="B4:G4"/>
    <mergeCell ref="B5:G5"/>
    <mergeCell ref="B6:G6"/>
    <mergeCell ref="B7:G7"/>
  </mergeCells>
  <pageMargins left="0.7" right="0.7" top="0.75" bottom="0.75" header="0.3" footer="0.3"/>
  <pageSetup paperSize="9" scale="44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T92"/>
  <sheetViews>
    <sheetView showGridLines="0" tabSelected="1" zoomScale="80" zoomScaleNormal="80" workbookViewId="0">
      <selection activeCell="G37" sqref="G37"/>
    </sheetView>
  </sheetViews>
  <sheetFormatPr baseColWidth="10" defaultColWidth="11.5546875" defaultRowHeight="14.4" x14ac:dyDescent="0.3"/>
  <cols>
    <col min="1" max="1" width="11.5546875" style="3"/>
    <col min="2" max="2" width="9.33203125" style="3" customWidth="1"/>
    <col min="3" max="3" width="29.33203125" style="3" customWidth="1"/>
    <col min="4" max="4" width="36.33203125" style="3" customWidth="1"/>
    <col min="5" max="5" width="35.6640625" style="3" customWidth="1"/>
    <col min="6" max="6" width="27.33203125" style="3" customWidth="1"/>
    <col min="7" max="7" width="28.109375" style="3" customWidth="1"/>
    <col min="8" max="8" width="26.88671875" style="3" customWidth="1"/>
    <col min="9" max="9" width="23.44140625" style="3" customWidth="1"/>
    <col min="10" max="10" width="25.6640625" style="3" customWidth="1"/>
    <col min="11" max="11" width="18.6640625" style="3" customWidth="1"/>
    <col min="12" max="12" width="39.5546875" style="3" customWidth="1"/>
    <col min="13" max="13" width="19.6640625" style="3" customWidth="1"/>
    <col min="14" max="14" width="35.5546875" style="3" customWidth="1"/>
    <col min="15" max="15" width="23.109375" style="3" customWidth="1"/>
    <col min="16" max="19" width="20.44140625" style="3" customWidth="1"/>
    <col min="20" max="20" width="25.77734375" style="3" customWidth="1"/>
    <col min="21" max="16384" width="11.5546875" style="3"/>
  </cols>
  <sheetData>
    <row r="1" spans="2:15" ht="52.2" customHeight="1" x14ac:dyDescent="0.3">
      <c r="B1" s="68" t="s">
        <v>160</v>
      </c>
      <c r="C1" s="68"/>
      <c r="D1" s="68"/>
      <c r="E1" s="68"/>
      <c r="F1" s="68"/>
      <c r="G1" s="68"/>
      <c r="H1" s="68"/>
      <c r="I1" s="68"/>
      <c r="J1" s="68"/>
      <c r="K1" s="22"/>
      <c r="N1" s="23"/>
    </row>
    <row r="2" spans="2:15" s="23" customFormat="1" ht="39.6" customHeight="1" x14ac:dyDescent="0.3">
      <c r="B2" s="72" t="s">
        <v>174</v>
      </c>
      <c r="C2" s="72"/>
      <c r="D2" s="72"/>
      <c r="E2" s="72"/>
      <c r="F2" s="72"/>
      <c r="G2" s="72"/>
      <c r="H2" s="72"/>
      <c r="I2" s="72"/>
      <c r="J2" s="72"/>
      <c r="K2" s="22"/>
    </row>
    <row r="3" spans="2:15" ht="19.95" customHeight="1" x14ac:dyDescent="0.35">
      <c r="B3" s="69" t="s">
        <v>7</v>
      </c>
      <c r="C3" s="69"/>
      <c r="D3" s="69"/>
      <c r="E3" s="69"/>
      <c r="F3" s="69"/>
      <c r="G3" s="69"/>
      <c r="H3" s="62"/>
      <c r="I3" s="62"/>
      <c r="J3" s="36"/>
      <c r="N3" s="23"/>
    </row>
    <row r="4" spans="2:15" ht="19.95" customHeight="1" x14ac:dyDescent="0.35">
      <c r="B4" s="69" t="s">
        <v>11</v>
      </c>
      <c r="C4" s="69"/>
      <c r="D4" s="69"/>
      <c r="E4" s="69"/>
      <c r="F4" s="69"/>
      <c r="G4" s="69"/>
      <c r="H4" s="62"/>
      <c r="I4" s="62"/>
      <c r="J4" s="36"/>
      <c r="N4" s="23"/>
    </row>
    <row r="5" spans="2:15" ht="19.95" customHeight="1" x14ac:dyDescent="0.35">
      <c r="B5" s="69" t="s">
        <v>6</v>
      </c>
      <c r="C5" s="69"/>
      <c r="D5" s="69"/>
      <c r="E5" s="69"/>
      <c r="F5" s="69"/>
      <c r="G5" s="69"/>
      <c r="H5" s="62"/>
      <c r="I5" s="62"/>
      <c r="J5" s="36"/>
      <c r="N5" s="23"/>
    </row>
    <row r="6" spans="2:15" ht="19.95" customHeight="1" x14ac:dyDescent="0.4">
      <c r="B6" s="69" t="s">
        <v>204</v>
      </c>
      <c r="C6" s="69"/>
      <c r="D6" s="69"/>
      <c r="E6" s="69"/>
      <c r="F6" s="69"/>
      <c r="G6" s="69"/>
      <c r="H6" s="73" t="s">
        <v>187</v>
      </c>
      <c r="I6" s="73"/>
      <c r="J6" s="36"/>
      <c r="N6" s="23"/>
    </row>
    <row r="7" spans="2:15" ht="19.95" customHeight="1" x14ac:dyDescent="0.35">
      <c r="B7" s="69" t="s">
        <v>8</v>
      </c>
      <c r="C7" s="69"/>
      <c r="D7" s="69"/>
      <c r="E7" s="69"/>
      <c r="F7" s="69"/>
      <c r="G7" s="69"/>
      <c r="H7" s="62"/>
      <c r="I7" s="62"/>
      <c r="J7" s="36"/>
      <c r="N7" s="23"/>
    </row>
    <row r="8" spans="2:15" ht="14.7" customHeight="1" x14ac:dyDescent="0.3">
      <c r="B8" s="36"/>
      <c r="C8" s="36"/>
      <c r="D8" s="36"/>
      <c r="E8" s="36"/>
      <c r="F8" s="36"/>
      <c r="G8" s="36"/>
      <c r="H8" s="36"/>
      <c r="I8" s="36"/>
      <c r="J8" s="36"/>
      <c r="N8" s="23"/>
    </row>
    <row r="9" spans="2:15" ht="21.6" customHeight="1" x14ac:dyDescent="0.4">
      <c r="J9" s="70" t="s">
        <v>167</v>
      </c>
      <c r="K9" s="71"/>
    </row>
    <row r="10" spans="2:15" ht="30" customHeight="1" x14ac:dyDescent="0.3">
      <c r="J10" s="43" t="s">
        <v>152</v>
      </c>
      <c r="K10" s="14">
        <f>Tableau5[[#Totals],[Besoins en crédits ("Plafonds sur 5 ans" * "Nombre d''agriculteurs identifiés par MAEC")]]</f>
        <v>0</v>
      </c>
    </row>
    <row r="11" spans="2:15" ht="30" customHeight="1" x14ac:dyDescent="0.3">
      <c r="B11" s="67"/>
      <c r="C11" s="67"/>
      <c r="J11" s="43" t="s">
        <v>155</v>
      </c>
      <c r="K11" s="19">
        <f>Tableau5[[#Totals],[dont Besoins en crédits concernant les agriculteurs en reconduction d''une MAEC qui se termine en 2025 ("Plafonds sur 5 ans" * "Nombre agri en reconduction")]]</f>
        <v>0</v>
      </c>
    </row>
    <row r="12" spans="2:15" ht="30" customHeight="1" x14ac:dyDescent="0.3">
      <c r="J12" s="43" t="s">
        <v>154</v>
      </c>
      <c r="K12" s="19">
        <f>Tableau5[[#Totals],[dont Besoins en crédits concernant les nouveaux agriculteurs  ("Plafonds sur 5 ans" * "Nombre nouveaux agri")]]</f>
        <v>0</v>
      </c>
      <c r="L12" s="43" t="s">
        <v>222</v>
      </c>
      <c r="M12" s="52">
        <f>Tableau5[[#Totals],[Nombre total d''agriculteurs identifiés et/ou pressentis par MAEC 
Pensez à prendre en compte ici le nombre d''associés GAEC, le cas échéant. ]]</f>
        <v>0</v>
      </c>
      <c r="N12" s="43" t="s">
        <v>217</v>
      </c>
      <c r="O12" s="14">
        <f>Tableau5[[#Totals],[Coût total pour la réalisation des diagnostics de cette MAEC ("Nombre total d''agriculteurs par MAEC" * "Nombre de jours réalisation diagnostic" *coût-jour diagnostic" )]]</f>
        <v>0</v>
      </c>
    </row>
    <row r="13" spans="2:15" ht="30" customHeight="1" x14ac:dyDescent="0.3">
      <c r="J13" s="43" t="s">
        <v>188</v>
      </c>
      <c r="K13" s="45"/>
      <c r="L13" s="43" t="s">
        <v>211</v>
      </c>
      <c r="M13" s="26"/>
      <c r="N13" s="43" t="s">
        <v>218</v>
      </c>
      <c r="O13" s="55"/>
    </row>
    <row r="14" spans="2:15" s="13" customFormat="1" ht="30" customHeight="1" x14ac:dyDescent="0.3">
      <c r="F14" s="42"/>
      <c r="G14" s="42"/>
      <c r="H14" s="42"/>
      <c r="I14" s="42"/>
      <c r="J14" s="43" t="s">
        <v>189</v>
      </c>
      <c r="K14" s="46"/>
      <c r="L14" s="43" t="s">
        <v>212</v>
      </c>
      <c r="M14" s="54"/>
      <c r="N14" s="43" t="s">
        <v>219</v>
      </c>
      <c r="O14" s="56"/>
    </row>
    <row r="15" spans="2:15" ht="43.95" customHeight="1" x14ac:dyDescent="0.3">
      <c r="C15" s="64" t="s">
        <v>173</v>
      </c>
      <c r="D15" s="64"/>
      <c r="E15" s="65"/>
      <c r="F15" s="66"/>
      <c r="G15" s="66"/>
      <c r="J15" s="43" t="s">
        <v>190</v>
      </c>
      <c r="K15" s="47"/>
      <c r="L15" s="43" t="s">
        <v>213</v>
      </c>
      <c r="M15" s="26"/>
      <c r="N15" s="43" t="s">
        <v>220</v>
      </c>
      <c r="O15" s="55"/>
    </row>
    <row r="16" spans="2:15" ht="31.95" customHeight="1" x14ac:dyDescent="0.3">
      <c r="C16" s="37" t="s">
        <v>197</v>
      </c>
      <c r="D16" s="44" t="s">
        <v>198</v>
      </c>
      <c r="E16" s="44" t="s">
        <v>199</v>
      </c>
      <c r="J16" s="43" t="s">
        <v>191</v>
      </c>
      <c r="K16" s="47"/>
      <c r="L16" s="43" t="s">
        <v>214</v>
      </c>
      <c r="M16" s="26"/>
      <c r="N16" s="43" t="s">
        <v>221</v>
      </c>
      <c r="O16" s="55"/>
    </row>
    <row r="17" spans="2:20" ht="27" customHeight="1" x14ac:dyDescent="0.3">
      <c r="C17" s="32"/>
      <c r="D17" s="32"/>
      <c r="E17" s="32"/>
      <c r="J17" s="50"/>
      <c r="K17" s="51"/>
    </row>
    <row r="18" spans="2:20" ht="27" customHeight="1" x14ac:dyDescent="0.3">
      <c r="C18" s="40"/>
      <c r="D18" s="40"/>
      <c r="E18" s="40"/>
      <c r="F18" s="40"/>
      <c r="G18" s="40"/>
    </row>
    <row r="19" spans="2:20" ht="81" customHeight="1" x14ac:dyDescent="0.3">
      <c r="G19" s="63" t="s">
        <v>179</v>
      </c>
      <c r="H19" s="63"/>
      <c r="I19" s="63"/>
      <c r="J19" s="20"/>
      <c r="K19" s="20"/>
      <c r="L19" s="20"/>
      <c r="M19" s="20"/>
      <c r="Q19" s="76" t="s">
        <v>226</v>
      </c>
      <c r="R19" s="77"/>
      <c r="S19" s="77"/>
      <c r="T19" s="78"/>
    </row>
    <row r="20" spans="2:20" s="7" customFormat="1" ht="148.94999999999999" customHeight="1" x14ac:dyDescent="0.3">
      <c r="B20" s="17" t="s">
        <v>148</v>
      </c>
      <c r="C20" s="17" t="s">
        <v>180</v>
      </c>
      <c r="D20" s="17" t="s">
        <v>150</v>
      </c>
      <c r="E20" s="17" t="s">
        <v>151</v>
      </c>
      <c r="F20" s="17" t="s">
        <v>169</v>
      </c>
      <c r="G20" s="18" t="s">
        <v>170</v>
      </c>
      <c r="H20" s="18" t="s">
        <v>215</v>
      </c>
      <c r="I20" s="18" t="s">
        <v>200</v>
      </c>
      <c r="J20" s="34" t="s">
        <v>168</v>
      </c>
      <c r="K20" s="34" t="s">
        <v>201</v>
      </c>
      <c r="L20" s="35" t="s">
        <v>158</v>
      </c>
      <c r="M20" s="34" t="s">
        <v>202</v>
      </c>
      <c r="N20" s="17" t="s">
        <v>153</v>
      </c>
      <c r="O20" s="35" t="s">
        <v>181</v>
      </c>
      <c r="P20" s="35" t="s">
        <v>159</v>
      </c>
      <c r="Q20" s="48" t="s">
        <v>210</v>
      </c>
      <c r="R20" s="18" t="s">
        <v>223</v>
      </c>
      <c r="S20" s="53" t="s">
        <v>224</v>
      </c>
      <c r="T20" s="53" t="s">
        <v>225</v>
      </c>
    </row>
    <row r="21" spans="2:20" x14ac:dyDescent="0.3">
      <c r="B21" s="6" t="s">
        <v>23</v>
      </c>
      <c r="C21" s="6" t="s">
        <v>23</v>
      </c>
      <c r="D21" s="31">
        <v>527</v>
      </c>
      <c r="E21" s="6">
        <v>37</v>
      </c>
      <c r="F21" s="31">
        <v>97495</v>
      </c>
      <c r="G21" s="31"/>
      <c r="H21" s="31"/>
      <c r="I21" s="32"/>
      <c r="J21" s="32"/>
      <c r="K21" s="32"/>
      <c r="L21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21" s="32"/>
      <c r="N21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21" s="31">
        <f>Tableau5[[#This Row],[Plafond € sur 5 ans / agriculteur (hors cumul familles MAEC)]]*Tableau5[[#This Row],[dont Nombre d''agriculteurs en reconduction d''une MAEC qui se termine en 2025]]</f>
        <v>0</v>
      </c>
      <c r="P21" s="31">
        <f>Tableau5[[#This Row],[Plafond € sur 5 ans / agriculteur (hors cumul familles MAEC)]]*Tableau5[[#This Row],[dont Nombre nouveaux agriculteurs]]</f>
        <v>0</v>
      </c>
      <c r="Q21" s="57"/>
      <c r="R21" s="49"/>
      <c r="S21" s="49">
        <f>Tableau5[[#This Row],[Nombre de jours à passer sur la réalisation d''un diagnostic pour cette MAEC]]*Tableau5[[#This Row],[Coût-jour pour la réalisation d''un diagnostic pour cette MAEC]]</f>
        <v>0</v>
      </c>
      <c r="T21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22" spans="2:20" x14ac:dyDescent="0.3">
      <c r="B22" s="6" t="s">
        <v>26</v>
      </c>
      <c r="C22" s="6" t="s">
        <v>26</v>
      </c>
      <c r="D22" s="31">
        <v>780</v>
      </c>
      <c r="E22" s="6">
        <v>37</v>
      </c>
      <c r="F22" s="31">
        <v>144300</v>
      </c>
      <c r="G22" s="31"/>
      <c r="H22" s="31"/>
      <c r="I22" s="32"/>
      <c r="J22" s="32"/>
      <c r="K22" s="32"/>
      <c r="L22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22" s="32"/>
      <c r="N22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22" s="31">
        <f>Tableau5[[#This Row],[Plafond € sur 5 ans / agriculteur (hors cumul familles MAEC)]]*Tableau5[[#This Row],[dont Nombre d''agriculteurs en reconduction d''une MAEC qui se termine en 2025]]</f>
        <v>0</v>
      </c>
      <c r="P22" s="31">
        <f>Tableau5[[#This Row],[Plafond € sur 5 ans / agriculteur (hors cumul familles MAEC)]]*Tableau5[[#This Row],[dont Nombre nouveaux agriculteurs]]</f>
        <v>0</v>
      </c>
      <c r="Q22" s="57"/>
      <c r="R22" s="49"/>
      <c r="S22" s="49">
        <f>Tableau5[[#This Row],[Nombre de jours à passer sur la réalisation d''un diagnostic pour cette MAEC]]*Tableau5[[#This Row],[Coût-jour pour la réalisation d''un diagnostic pour cette MAEC]]</f>
        <v>0</v>
      </c>
      <c r="T22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23" spans="2:20" x14ac:dyDescent="0.3">
      <c r="B23" s="6" t="s">
        <v>110</v>
      </c>
      <c r="C23" s="6" t="s">
        <v>28</v>
      </c>
      <c r="D23" s="31">
        <v>652</v>
      </c>
      <c r="E23" s="6">
        <v>27</v>
      </c>
      <c r="F23" s="31">
        <v>88020</v>
      </c>
      <c r="G23" s="31"/>
      <c r="H23" s="31"/>
      <c r="I23" s="32"/>
      <c r="J23" s="32"/>
      <c r="K23" s="32"/>
      <c r="L23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23" s="32"/>
      <c r="N23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23" s="31">
        <f>Tableau5[[#This Row],[Plafond € sur 5 ans / agriculteur (hors cumul familles MAEC)]]*Tableau5[[#This Row],[dont Nombre d''agriculteurs en reconduction d''une MAEC qui se termine en 2025]]</f>
        <v>0</v>
      </c>
      <c r="P23" s="31">
        <f>Tableau5[[#This Row],[Plafond € sur 5 ans / agriculteur (hors cumul familles MAEC)]]*Tableau5[[#This Row],[dont Nombre nouveaux agriculteurs]]</f>
        <v>0</v>
      </c>
      <c r="Q23" s="57"/>
      <c r="R23" s="49"/>
      <c r="S23" s="49">
        <f>Tableau5[[#This Row],[Nombre de jours à passer sur la réalisation d''un diagnostic pour cette MAEC]]*Tableau5[[#This Row],[Coût-jour pour la réalisation d''un diagnostic pour cette MAEC]]</f>
        <v>0</v>
      </c>
      <c r="T23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24" spans="2:20" x14ac:dyDescent="0.3">
      <c r="B24" s="6" t="s">
        <v>111</v>
      </c>
      <c r="C24" s="6" t="s">
        <v>30</v>
      </c>
      <c r="D24" s="31">
        <v>204</v>
      </c>
      <c r="E24" s="6">
        <v>170</v>
      </c>
      <c r="F24" s="31">
        <v>173400</v>
      </c>
      <c r="G24" s="31"/>
      <c r="H24" s="31"/>
      <c r="I24" s="32"/>
      <c r="J24" s="32"/>
      <c r="K24" s="32"/>
      <c r="L24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24" s="32"/>
      <c r="N24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24" s="31">
        <f>Tableau5[[#This Row],[Plafond € sur 5 ans / agriculteur (hors cumul familles MAEC)]]*Tableau5[[#This Row],[dont Nombre d''agriculteurs en reconduction d''une MAEC qui se termine en 2025]]</f>
        <v>0</v>
      </c>
      <c r="P24" s="31">
        <f>Tableau5[[#This Row],[Plafond € sur 5 ans / agriculteur (hors cumul familles MAEC)]]*Tableau5[[#This Row],[dont Nombre nouveaux agriculteurs]]</f>
        <v>0</v>
      </c>
      <c r="Q24" s="57"/>
      <c r="R24" s="49"/>
      <c r="S24" s="49">
        <f>Tableau5[[#This Row],[Nombre de jours à passer sur la réalisation d''un diagnostic pour cette MAEC]]*Tableau5[[#This Row],[Coût-jour pour la réalisation d''un diagnostic pour cette MAEC]]</f>
        <v>0</v>
      </c>
      <c r="T24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25" spans="2:20" x14ac:dyDescent="0.3">
      <c r="B25" s="6" t="s">
        <v>111</v>
      </c>
      <c r="C25" s="6" t="s">
        <v>32</v>
      </c>
      <c r="D25" s="31">
        <v>204</v>
      </c>
      <c r="E25" s="6">
        <v>85</v>
      </c>
      <c r="F25" s="31">
        <v>86700</v>
      </c>
      <c r="G25" s="31"/>
      <c r="H25" s="31"/>
      <c r="I25" s="32"/>
      <c r="J25" s="32"/>
      <c r="K25" s="32"/>
      <c r="L25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25" s="32"/>
      <c r="N25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25" s="31">
        <f>Tableau5[[#This Row],[Plafond € sur 5 ans / agriculteur (hors cumul familles MAEC)]]*Tableau5[[#This Row],[dont Nombre d''agriculteurs en reconduction d''une MAEC qui se termine en 2025]]</f>
        <v>0</v>
      </c>
      <c r="P25" s="31">
        <f>Tableau5[[#This Row],[Plafond € sur 5 ans / agriculteur (hors cumul familles MAEC)]]*Tableau5[[#This Row],[dont Nombre nouveaux agriculteurs]]</f>
        <v>0</v>
      </c>
      <c r="Q25" s="57"/>
      <c r="R25" s="49"/>
      <c r="S25" s="49">
        <f>Tableau5[[#This Row],[Nombre de jours à passer sur la réalisation d''un diagnostic pour cette MAEC]]*Tableau5[[#This Row],[Coût-jour pour la réalisation d''un diagnostic pour cette MAEC]]</f>
        <v>0</v>
      </c>
      <c r="T25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26" spans="2:20" x14ac:dyDescent="0.3">
      <c r="B26" s="6" t="s">
        <v>112</v>
      </c>
      <c r="C26" s="6" t="s">
        <v>34</v>
      </c>
      <c r="D26" s="31">
        <v>225</v>
      </c>
      <c r="E26" s="6">
        <v>170</v>
      </c>
      <c r="F26" s="31">
        <v>191250</v>
      </c>
      <c r="G26" s="31"/>
      <c r="H26" s="31"/>
      <c r="I26" s="32"/>
      <c r="J26" s="32"/>
      <c r="K26" s="32"/>
      <c r="L26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26" s="32"/>
      <c r="N26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26" s="31">
        <f>Tableau5[[#This Row],[Plafond € sur 5 ans / agriculteur (hors cumul familles MAEC)]]*Tableau5[[#This Row],[dont Nombre d''agriculteurs en reconduction d''une MAEC qui se termine en 2025]]</f>
        <v>0</v>
      </c>
      <c r="P26" s="31">
        <f>Tableau5[[#This Row],[Plafond € sur 5 ans / agriculteur (hors cumul familles MAEC)]]*Tableau5[[#This Row],[dont Nombre nouveaux agriculteurs]]</f>
        <v>0</v>
      </c>
      <c r="Q26" s="57"/>
      <c r="R26" s="49"/>
      <c r="S26" s="49">
        <f>Tableau5[[#This Row],[Nombre de jours à passer sur la réalisation d''un diagnostic pour cette MAEC]]*Tableau5[[#This Row],[Coût-jour pour la réalisation d''un diagnostic pour cette MAEC]]</f>
        <v>0</v>
      </c>
      <c r="T26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27" spans="2:20" x14ac:dyDescent="0.3">
      <c r="B27" s="6" t="s">
        <v>112</v>
      </c>
      <c r="C27" s="6" t="s">
        <v>36</v>
      </c>
      <c r="D27" s="31">
        <v>225</v>
      </c>
      <c r="E27" s="6">
        <v>85</v>
      </c>
      <c r="F27" s="31">
        <v>95625</v>
      </c>
      <c r="G27" s="31"/>
      <c r="H27" s="31"/>
      <c r="I27" s="32"/>
      <c r="J27" s="32"/>
      <c r="K27" s="32"/>
      <c r="L27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27" s="32"/>
      <c r="N27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27" s="31">
        <f>Tableau5[[#This Row],[Plafond € sur 5 ans / agriculteur (hors cumul familles MAEC)]]*Tableau5[[#This Row],[dont Nombre d''agriculteurs en reconduction d''une MAEC qui se termine en 2025]]</f>
        <v>0</v>
      </c>
      <c r="P27" s="31">
        <f>Tableau5[[#This Row],[Plafond € sur 5 ans / agriculteur (hors cumul familles MAEC)]]*Tableau5[[#This Row],[dont Nombre nouveaux agriculteurs]]</f>
        <v>0</v>
      </c>
      <c r="Q27" s="57"/>
      <c r="R27" s="49"/>
      <c r="S27" s="49">
        <f>Tableau5[[#This Row],[Nombre de jours à passer sur la réalisation d''un diagnostic pour cette MAEC]]*Tableau5[[#This Row],[Coût-jour pour la réalisation d''un diagnostic pour cette MAEC]]</f>
        <v>0</v>
      </c>
      <c r="T27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28" spans="2:20" x14ac:dyDescent="0.3">
      <c r="B28" s="6" t="s">
        <v>113</v>
      </c>
      <c r="C28" s="6" t="s">
        <v>38</v>
      </c>
      <c r="D28" s="31">
        <v>324</v>
      </c>
      <c r="E28" s="6">
        <v>170</v>
      </c>
      <c r="F28" s="31">
        <v>275400</v>
      </c>
      <c r="G28" s="31"/>
      <c r="H28" s="31"/>
      <c r="I28" s="32"/>
      <c r="J28" s="32"/>
      <c r="K28" s="32"/>
      <c r="L28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28" s="32"/>
      <c r="N28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28" s="31">
        <f>Tableau5[[#This Row],[Plafond € sur 5 ans / agriculteur (hors cumul familles MAEC)]]*Tableau5[[#This Row],[dont Nombre d''agriculteurs en reconduction d''une MAEC qui se termine en 2025]]</f>
        <v>0</v>
      </c>
      <c r="P28" s="31">
        <f>Tableau5[[#This Row],[Plafond € sur 5 ans / agriculteur (hors cumul familles MAEC)]]*Tableau5[[#This Row],[dont Nombre nouveaux agriculteurs]]</f>
        <v>0</v>
      </c>
      <c r="Q28" s="57"/>
      <c r="R28" s="49"/>
      <c r="S28" s="49">
        <f>Tableau5[[#This Row],[Nombre de jours à passer sur la réalisation d''un diagnostic pour cette MAEC]]*Tableau5[[#This Row],[Coût-jour pour la réalisation d''un diagnostic pour cette MAEC]]</f>
        <v>0</v>
      </c>
      <c r="T28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29" spans="2:20" x14ac:dyDescent="0.3">
      <c r="B29" s="6" t="s">
        <v>113</v>
      </c>
      <c r="C29" s="6" t="s">
        <v>40</v>
      </c>
      <c r="D29" s="31">
        <v>324</v>
      </c>
      <c r="E29" s="6">
        <v>85</v>
      </c>
      <c r="F29" s="31">
        <v>137700</v>
      </c>
      <c r="G29" s="31"/>
      <c r="H29" s="31"/>
      <c r="I29" s="32"/>
      <c r="J29" s="32"/>
      <c r="K29" s="32"/>
      <c r="L29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29" s="32"/>
      <c r="N29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29" s="31">
        <f>Tableau5[[#This Row],[Plafond € sur 5 ans / agriculteur (hors cumul familles MAEC)]]*Tableau5[[#This Row],[dont Nombre d''agriculteurs en reconduction d''une MAEC qui se termine en 2025]]</f>
        <v>0</v>
      </c>
      <c r="P29" s="31">
        <f>Tableau5[[#This Row],[Plafond € sur 5 ans / agriculteur (hors cumul familles MAEC)]]*Tableau5[[#This Row],[dont Nombre nouveaux agriculteurs]]</f>
        <v>0</v>
      </c>
      <c r="Q29" s="57"/>
      <c r="R29" s="49"/>
      <c r="S29" s="49">
        <f>Tableau5[[#This Row],[Nombre de jours à passer sur la réalisation d''un diagnostic pour cette MAEC]]*Tableau5[[#This Row],[Coût-jour pour la réalisation d''un diagnostic pour cette MAEC]]</f>
        <v>0</v>
      </c>
      <c r="T29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0" spans="2:20" x14ac:dyDescent="0.3">
      <c r="B30" s="6" t="s">
        <v>114</v>
      </c>
      <c r="C30" s="6" t="s">
        <v>42</v>
      </c>
      <c r="D30" s="31">
        <v>220</v>
      </c>
      <c r="E30" s="6">
        <v>170</v>
      </c>
      <c r="F30" s="31">
        <v>187000</v>
      </c>
      <c r="G30" s="31"/>
      <c r="H30" s="31"/>
      <c r="I30" s="32"/>
      <c r="J30" s="32"/>
      <c r="K30" s="32"/>
      <c r="L30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0" s="32"/>
      <c r="N30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0" s="31">
        <f>Tableau5[[#This Row],[Plafond € sur 5 ans / agriculteur (hors cumul familles MAEC)]]*Tableau5[[#This Row],[dont Nombre d''agriculteurs en reconduction d''une MAEC qui se termine en 2025]]</f>
        <v>0</v>
      </c>
      <c r="P30" s="31">
        <f>Tableau5[[#This Row],[Plafond € sur 5 ans / agriculteur (hors cumul familles MAEC)]]*Tableau5[[#This Row],[dont Nombre nouveaux agriculteurs]]</f>
        <v>0</v>
      </c>
      <c r="Q30" s="57"/>
      <c r="R30" s="49"/>
      <c r="S30" s="49">
        <f>Tableau5[[#This Row],[Nombre de jours à passer sur la réalisation d''un diagnostic pour cette MAEC]]*Tableau5[[#This Row],[Coût-jour pour la réalisation d''un diagnostic pour cette MAEC]]</f>
        <v>0</v>
      </c>
      <c r="T30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1" spans="2:20" x14ac:dyDescent="0.3">
      <c r="B31" s="6" t="s">
        <v>114</v>
      </c>
      <c r="C31" s="6" t="s">
        <v>43</v>
      </c>
      <c r="D31" s="31">
        <v>220</v>
      </c>
      <c r="E31" s="6">
        <v>85</v>
      </c>
      <c r="F31" s="31">
        <v>93500</v>
      </c>
      <c r="G31" s="31"/>
      <c r="H31" s="31"/>
      <c r="I31" s="32"/>
      <c r="J31" s="32"/>
      <c r="K31" s="32"/>
      <c r="L31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1" s="32"/>
      <c r="N31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1" s="31">
        <f>Tableau5[[#This Row],[Plafond € sur 5 ans / agriculteur (hors cumul familles MAEC)]]*Tableau5[[#This Row],[dont Nombre d''agriculteurs en reconduction d''une MAEC qui se termine en 2025]]</f>
        <v>0</v>
      </c>
      <c r="P31" s="31">
        <f>Tableau5[[#This Row],[Plafond € sur 5 ans / agriculteur (hors cumul familles MAEC)]]*Tableau5[[#This Row],[dont Nombre nouveaux agriculteurs]]</f>
        <v>0</v>
      </c>
      <c r="Q31" s="57"/>
      <c r="R31" s="49"/>
      <c r="S31" s="49">
        <f>Tableau5[[#This Row],[Nombre de jours à passer sur la réalisation d''un diagnostic pour cette MAEC]]*Tableau5[[#This Row],[Coût-jour pour la réalisation d''un diagnostic pour cette MAEC]]</f>
        <v>0</v>
      </c>
      <c r="T31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2" spans="2:20" x14ac:dyDescent="0.3">
      <c r="B32" s="6" t="s">
        <v>115</v>
      </c>
      <c r="C32" s="6" t="s">
        <v>44</v>
      </c>
      <c r="D32" s="31">
        <v>284</v>
      </c>
      <c r="E32" s="6">
        <v>170</v>
      </c>
      <c r="F32" s="31">
        <v>241400</v>
      </c>
      <c r="G32" s="31"/>
      <c r="H32" s="31"/>
      <c r="I32" s="32"/>
      <c r="J32" s="32"/>
      <c r="K32" s="32"/>
      <c r="L32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2" s="32"/>
      <c r="N32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2" s="31">
        <f>Tableau5[[#This Row],[Plafond € sur 5 ans / agriculteur (hors cumul familles MAEC)]]*Tableau5[[#This Row],[dont Nombre d''agriculteurs en reconduction d''une MAEC qui se termine en 2025]]</f>
        <v>0</v>
      </c>
      <c r="P32" s="31">
        <f>Tableau5[[#This Row],[Plafond € sur 5 ans / agriculteur (hors cumul familles MAEC)]]*Tableau5[[#This Row],[dont Nombre nouveaux agriculteurs]]</f>
        <v>0</v>
      </c>
      <c r="Q32" s="57"/>
      <c r="R32" s="49"/>
      <c r="S32" s="49">
        <f>Tableau5[[#This Row],[Nombre de jours à passer sur la réalisation d''un diagnostic pour cette MAEC]]*Tableau5[[#This Row],[Coût-jour pour la réalisation d''un diagnostic pour cette MAEC]]</f>
        <v>0</v>
      </c>
      <c r="T32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3" spans="2:20" x14ac:dyDescent="0.3">
      <c r="B33" s="6" t="s">
        <v>115</v>
      </c>
      <c r="C33" s="6" t="s">
        <v>45</v>
      </c>
      <c r="D33" s="31">
        <v>284</v>
      </c>
      <c r="E33" s="6">
        <v>85</v>
      </c>
      <c r="F33" s="31">
        <v>120700</v>
      </c>
      <c r="G33" s="31"/>
      <c r="H33" s="31"/>
      <c r="I33" s="32"/>
      <c r="J33" s="32"/>
      <c r="K33" s="32"/>
      <c r="L33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3" s="32"/>
      <c r="N33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3" s="31">
        <f>Tableau5[[#This Row],[Plafond € sur 5 ans / agriculteur (hors cumul familles MAEC)]]*Tableau5[[#This Row],[dont Nombre d''agriculteurs en reconduction d''une MAEC qui se termine en 2025]]</f>
        <v>0</v>
      </c>
      <c r="P33" s="31">
        <f>Tableau5[[#This Row],[Plafond € sur 5 ans / agriculteur (hors cumul familles MAEC)]]*Tableau5[[#This Row],[dont Nombre nouveaux agriculteurs]]</f>
        <v>0</v>
      </c>
      <c r="Q33" s="57"/>
      <c r="R33" s="49"/>
      <c r="S33" s="49">
        <f>Tableau5[[#This Row],[Nombre de jours à passer sur la réalisation d''un diagnostic pour cette MAEC]]*Tableau5[[#This Row],[Coût-jour pour la réalisation d''un diagnostic pour cette MAEC]]</f>
        <v>0</v>
      </c>
      <c r="T33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4" spans="2:20" x14ac:dyDescent="0.3">
      <c r="B34" s="6" t="s">
        <v>116</v>
      </c>
      <c r="C34" s="6" t="s">
        <v>46</v>
      </c>
      <c r="D34" s="31">
        <v>347</v>
      </c>
      <c r="E34" s="6">
        <v>170</v>
      </c>
      <c r="F34" s="31">
        <v>294950</v>
      </c>
      <c r="G34" s="31"/>
      <c r="H34" s="31"/>
      <c r="I34" s="32"/>
      <c r="J34" s="32"/>
      <c r="K34" s="32"/>
      <c r="L34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4" s="32"/>
      <c r="N34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4" s="31">
        <f>Tableau5[[#This Row],[Plafond € sur 5 ans / agriculteur (hors cumul familles MAEC)]]*Tableau5[[#This Row],[dont Nombre d''agriculteurs en reconduction d''une MAEC qui se termine en 2025]]</f>
        <v>0</v>
      </c>
      <c r="P34" s="31">
        <f>Tableau5[[#This Row],[Plafond € sur 5 ans / agriculteur (hors cumul familles MAEC)]]*Tableau5[[#This Row],[dont Nombre nouveaux agriculteurs]]</f>
        <v>0</v>
      </c>
      <c r="Q34" s="57"/>
      <c r="R34" s="49"/>
      <c r="S34" s="49">
        <f>Tableau5[[#This Row],[Nombre de jours à passer sur la réalisation d''un diagnostic pour cette MAEC]]*Tableau5[[#This Row],[Coût-jour pour la réalisation d''un diagnostic pour cette MAEC]]</f>
        <v>0</v>
      </c>
      <c r="T34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5" spans="2:20" x14ac:dyDescent="0.3">
      <c r="B35" s="6" t="s">
        <v>116</v>
      </c>
      <c r="C35" s="6" t="s">
        <v>47</v>
      </c>
      <c r="D35" s="31">
        <v>347</v>
      </c>
      <c r="E35" s="6">
        <v>85</v>
      </c>
      <c r="F35" s="31">
        <v>147475</v>
      </c>
      <c r="G35" s="31"/>
      <c r="H35" s="31"/>
      <c r="I35" s="32"/>
      <c r="J35" s="32"/>
      <c r="K35" s="32"/>
      <c r="L35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5" s="32"/>
      <c r="N35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5" s="31">
        <f>Tableau5[[#This Row],[Plafond € sur 5 ans / agriculteur (hors cumul familles MAEC)]]*Tableau5[[#This Row],[dont Nombre d''agriculteurs en reconduction d''une MAEC qui se termine en 2025]]</f>
        <v>0</v>
      </c>
      <c r="P35" s="31">
        <f>Tableau5[[#This Row],[Plafond € sur 5 ans / agriculteur (hors cumul familles MAEC)]]*Tableau5[[#This Row],[dont Nombre nouveaux agriculteurs]]</f>
        <v>0</v>
      </c>
      <c r="Q35" s="57"/>
      <c r="R35" s="49"/>
      <c r="S35" s="49">
        <f>Tableau5[[#This Row],[Nombre de jours à passer sur la réalisation d''un diagnostic pour cette MAEC]]*Tableau5[[#This Row],[Coût-jour pour la réalisation d''un diagnostic pour cette MAEC]]</f>
        <v>0</v>
      </c>
      <c r="T35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6" spans="2:20" x14ac:dyDescent="0.3">
      <c r="B36" s="6" t="s">
        <v>117</v>
      </c>
      <c r="C36" s="6" t="s">
        <v>48</v>
      </c>
      <c r="D36" s="31">
        <v>358</v>
      </c>
      <c r="E36" s="6">
        <v>42</v>
      </c>
      <c r="F36" s="31">
        <v>75180</v>
      </c>
      <c r="G36" s="31"/>
      <c r="H36" s="31"/>
      <c r="I36" s="32"/>
      <c r="J36" s="32"/>
      <c r="K36" s="32"/>
      <c r="L36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6" s="32"/>
      <c r="N36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6" s="31">
        <f>Tableau5[[#This Row],[Plafond € sur 5 ans / agriculteur (hors cumul familles MAEC)]]*Tableau5[[#This Row],[dont Nombre d''agriculteurs en reconduction d''une MAEC qui se termine en 2025]]</f>
        <v>0</v>
      </c>
      <c r="P36" s="31">
        <f>Tableau5[[#This Row],[Plafond € sur 5 ans / agriculteur (hors cumul familles MAEC)]]*Tableau5[[#This Row],[dont Nombre nouveaux agriculteurs]]</f>
        <v>0</v>
      </c>
      <c r="Q36" s="57"/>
      <c r="R36" s="49"/>
      <c r="S36" s="49">
        <f>Tableau5[[#This Row],[Nombre de jours à passer sur la réalisation d''un diagnostic pour cette MAEC]]*Tableau5[[#This Row],[Coût-jour pour la réalisation d''un diagnostic pour cette MAEC]]</f>
        <v>0</v>
      </c>
      <c r="T36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7" spans="2:20" x14ac:dyDescent="0.3">
      <c r="B37" s="6" t="s">
        <v>49</v>
      </c>
      <c r="C37" s="6" t="s">
        <v>49</v>
      </c>
      <c r="D37" s="31">
        <v>119</v>
      </c>
      <c r="E37" s="6">
        <v>85</v>
      </c>
      <c r="F37" s="31">
        <v>50575</v>
      </c>
      <c r="G37" s="31"/>
      <c r="H37" s="31"/>
      <c r="I37" s="32"/>
      <c r="J37" s="32"/>
      <c r="K37" s="32"/>
      <c r="L37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7" s="32"/>
      <c r="N37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7" s="31">
        <f>Tableau5[[#This Row],[Plafond € sur 5 ans / agriculteur (hors cumul familles MAEC)]]*Tableau5[[#This Row],[dont Nombre d''agriculteurs en reconduction d''une MAEC qui se termine en 2025]]</f>
        <v>0</v>
      </c>
      <c r="P37" s="31">
        <f>Tableau5[[#This Row],[Plafond € sur 5 ans / agriculteur (hors cumul familles MAEC)]]*Tableau5[[#This Row],[dont Nombre nouveaux agriculteurs]]</f>
        <v>0</v>
      </c>
      <c r="Q37" s="57"/>
      <c r="R37" s="49"/>
      <c r="S37" s="49">
        <f>Tableau5[[#This Row],[Nombre de jours à passer sur la réalisation d''un diagnostic pour cette MAEC]]*Tableau5[[#This Row],[Coût-jour pour la réalisation d''un diagnostic pour cette MAEC]]</f>
        <v>0</v>
      </c>
      <c r="T37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8" spans="2:20" x14ac:dyDescent="0.3">
      <c r="B38" s="6" t="s">
        <v>50</v>
      </c>
      <c r="C38" s="6" t="s">
        <v>50</v>
      </c>
      <c r="D38" s="31">
        <v>201</v>
      </c>
      <c r="E38" s="6">
        <v>85</v>
      </c>
      <c r="F38" s="31">
        <v>85425</v>
      </c>
      <c r="G38" s="31"/>
      <c r="H38" s="31"/>
      <c r="I38" s="32"/>
      <c r="J38" s="32"/>
      <c r="K38" s="32"/>
      <c r="L38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8" s="32"/>
      <c r="N38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8" s="31">
        <f>Tableau5[[#This Row],[Plafond € sur 5 ans / agriculteur (hors cumul familles MAEC)]]*Tableau5[[#This Row],[dont Nombre d''agriculteurs en reconduction d''une MAEC qui se termine en 2025]]</f>
        <v>0</v>
      </c>
      <c r="P38" s="31">
        <f>Tableau5[[#This Row],[Plafond € sur 5 ans / agriculteur (hors cumul familles MAEC)]]*Tableau5[[#This Row],[dont Nombre nouveaux agriculteurs]]</f>
        <v>0</v>
      </c>
      <c r="Q38" s="57"/>
      <c r="R38" s="49"/>
      <c r="S38" s="49">
        <f>Tableau5[[#This Row],[Nombre de jours à passer sur la réalisation d''un diagnostic pour cette MAEC]]*Tableau5[[#This Row],[Coût-jour pour la réalisation d''un diagnostic pour cette MAEC]]</f>
        <v>0</v>
      </c>
      <c r="T38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39" spans="2:20" x14ac:dyDescent="0.3">
      <c r="B39" s="6" t="s">
        <v>118</v>
      </c>
      <c r="C39" s="6" t="s">
        <v>51</v>
      </c>
      <c r="D39" s="31">
        <v>82</v>
      </c>
      <c r="E39" s="32">
        <v>121.95121951219512</v>
      </c>
      <c r="F39" s="31">
        <v>50000</v>
      </c>
      <c r="G39" s="31"/>
      <c r="H39" s="31"/>
      <c r="I39" s="32"/>
      <c r="J39" s="32"/>
      <c r="K39" s="32"/>
      <c r="L39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39" s="32"/>
      <c r="N39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39" s="31">
        <f>Tableau5[[#This Row],[Plafond € sur 5 ans / agriculteur (hors cumul familles MAEC)]]*Tableau5[[#This Row],[dont Nombre d''agriculteurs en reconduction d''une MAEC qui se termine en 2025]]</f>
        <v>0</v>
      </c>
      <c r="P39" s="31">
        <f>Tableau5[[#This Row],[Plafond € sur 5 ans / agriculteur (hors cumul familles MAEC)]]*Tableau5[[#This Row],[dont Nombre nouveaux agriculteurs]]</f>
        <v>0</v>
      </c>
      <c r="Q39" s="57"/>
      <c r="R39" s="49"/>
      <c r="S39" s="49">
        <f>Tableau5[[#This Row],[Nombre de jours à passer sur la réalisation d''un diagnostic pour cette MAEC]]*Tableau5[[#This Row],[Coût-jour pour la réalisation d''un diagnostic pour cette MAEC]]</f>
        <v>0</v>
      </c>
      <c r="T39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0" spans="2:20" x14ac:dyDescent="0.3">
      <c r="B40" s="6" t="s">
        <v>119</v>
      </c>
      <c r="C40" s="6" t="s">
        <v>52</v>
      </c>
      <c r="D40" s="31">
        <v>145</v>
      </c>
      <c r="E40" s="32">
        <v>68.965517241379317</v>
      </c>
      <c r="F40" s="31">
        <v>50000</v>
      </c>
      <c r="G40" s="31"/>
      <c r="H40" s="31"/>
      <c r="I40" s="32"/>
      <c r="J40" s="32"/>
      <c r="K40" s="32"/>
      <c r="L40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0" s="32"/>
      <c r="N40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0" s="31">
        <f>Tableau5[[#This Row],[Plafond € sur 5 ans / agriculteur (hors cumul familles MAEC)]]*Tableau5[[#This Row],[dont Nombre d''agriculteurs en reconduction d''une MAEC qui se termine en 2025]]</f>
        <v>0</v>
      </c>
      <c r="P40" s="31">
        <f>Tableau5[[#This Row],[Plafond € sur 5 ans / agriculteur (hors cumul familles MAEC)]]*Tableau5[[#This Row],[dont Nombre nouveaux agriculteurs]]</f>
        <v>0</v>
      </c>
      <c r="Q40" s="57"/>
      <c r="R40" s="49"/>
      <c r="S40" s="49">
        <f>Tableau5[[#This Row],[Nombre de jours à passer sur la réalisation d''un diagnostic pour cette MAEC]]*Tableau5[[#This Row],[Coût-jour pour la réalisation d''un diagnostic pour cette MAEC]]</f>
        <v>0</v>
      </c>
      <c r="T40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1" spans="2:20" x14ac:dyDescent="0.3">
      <c r="B41" s="6" t="s">
        <v>120</v>
      </c>
      <c r="C41" s="6" t="s">
        <v>53</v>
      </c>
      <c r="D41" s="31">
        <v>200</v>
      </c>
      <c r="E41" s="32">
        <v>50</v>
      </c>
      <c r="F41" s="31">
        <v>50000</v>
      </c>
      <c r="G41" s="31"/>
      <c r="H41" s="31"/>
      <c r="I41" s="32"/>
      <c r="J41" s="32"/>
      <c r="K41" s="32"/>
      <c r="L41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1" s="32"/>
      <c r="N41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1" s="31">
        <f>Tableau5[[#This Row],[Plafond € sur 5 ans / agriculteur (hors cumul familles MAEC)]]*Tableau5[[#This Row],[dont Nombre d''agriculteurs en reconduction d''une MAEC qui se termine en 2025]]</f>
        <v>0</v>
      </c>
      <c r="P41" s="31">
        <f>Tableau5[[#This Row],[Plafond € sur 5 ans / agriculteur (hors cumul familles MAEC)]]*Tableau5[[#This Row],[dont Nombre nouveaux agriculteurs]]</f>
        <v>0</v>
      </c>
      <c r="Q41" s="57"/>
      <c r="R41" s="49"/>
      <c r="S41" s="49">
        <f>Tableau5[[#This Row],[Nombre de jours à passer sur la réalisation d''un diagnostic pour cette MAEC]]*Tableau5[[#This Row],[Coût-jour pour la réalisation d''un diagnostic pour cette MAEC]]</f>
        <v>0</v>
      </c>
      <c r="T41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2" spans="2:20" x14ac:dyDescent="0.3">
      <c r="B42" s="6" t="s">
        <v>121</v>
      </c>
      <c r="C42" s="6" t="s">
        <v>54</v>
      </c>
      <c r="D42" s="31">
        <v>254</v>
      </c>
      <c r="E42" s="32">
        <v>39.370078740157481</v>
      </c>
      <c r="F42" s="31">
        <v>50000</v>
      </c>
      <c r="G42" s="31"/>
      <c r="H42" s="31"/>
      <c r="I42" s="32"/>
      <c r="J42" s="32"/>
      <c r="K42" s="32"/>
      <c r="L42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2" s="32"/>
      <c r="N42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2" s="31">
        <f>Tableau5[[#This Row],[Plafond € sur 5 ans / agriculteur (hors cumul familles MAEC)]]*Tableau5[[#This Row],[dont Nombre d''agriculteurs en reconduction d''une MAEC qui se termine en 2025]]</f>
        <v>0</v>
      </c>
      <c r="P42" s="31">
        <f>Tableau5[[#This Row],[Plafond € sur 5 ans / agriculteur (hors cumul familles MAEC)]]*Tableau5[[#This Row],[dont Nombre nouveaux agriculteurs]]</f>
        <v>0</v>
      </c>
      <c r="Q42" s="57"/>
      <c r="R42" s="49"/>
      <c r="S42" s="49">
        <f>Tableau5[[#This Row],[Nombre de jours à passer sur la réalisation d''un diagnostic pour cette MAEC]]*Tableau5[[#This Row],[Coût-jour pour la réalisation d''un diagnostic pour cette MAEC]]</f>
        <v>0</v>
      </c>
      <c r="T42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3" spans="2:20" x14ac:dyDescent="0.3">
      <c r="B43" s="6" t="s">
        <v>122</v>
      </c>
      <c r="C43" s="6" t="s">
        <v>55</v>
      </c>
      <c r="D43" s="31">
        <v>105</v>
      </c>
      <c r="E43" s="6">
        <v>170</v>
      </c>
      <c r="F43" s="31">
        <v>89250</v>
      </c>
      <c r="G43" s="31"/>
      <c r="H43" s="31"/>
      <c r="I43" s="32"/>
      <c r="J43" s="32"/>
      <c r="K43" s="32"/>
      <c r="L43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3" s="32"/>
      <c r="N43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3" s="31">
        <f>Tableau5[[#This Row],[Plafond € sur 5 ans / agriculteur (hors cumul familles MAEC)]]*Tableau5[[#This Row],[dont Nombre d''agriculteurs en reconduction d''une MAEC qui se termine en 2025]]</f>
        <v>0</v>
      </c>
      <c r="P43" s="31">
        <f>Tableau5[[#This Row],[Plafond € sur 5 ans / agriculteur (hors cumul familles MAEC)]]*Tableau5[[#This Row],[dont Nombre nouveaux agriculteurs]]</f>
        <v>0</v>
      </c>
      <c r="Q43" s="57"/>
      <c r="R43" s="49"/>
      <c r="S43" s="49">
        <f>Tableau5[[#This Row],[Nombre de jours à passer sur la réalisation d''un diagnostic pour cette MAEC]]*Tableau5[[#This Row],[Coût-jour pour la réalisation d''un diagnostic pour cette MAEC]]</f>
        <v>0</v>
      </c>
      <c r="T43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4" spans="2:20" x14ac:dyDescent="0.3">
      <c r="B44" s="6" t="s">
        <v>122</v>
      </c>
      <c r="C44" s="6" t="s">
        <v>56</v>
      </c>
      <c r="D44" s="31">
        <v>105</v>
      </c>
      <c r="E44" s="6">
        <v>85</v>
      </c>
      <c r="F44" s="31">
        <v>44625</v>
      </c>
      <c r="G44" s="31"/>
      <c r="H44" s="31"/>
      <c r="I44" s="32"/>
      <c r="J44" s="32"/>
      <c r="K44" s="32"/>
      <c r="L44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4" s="32"/>
      <c r="N44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4" s="31">
        <f>Tableau5[[#This Row],[Plafond € sur 5 ans / agriculteur (hors cumul familles MAEC)]]*Tableau5[[#This Row],[dont Nombre d''agriculteurs en reconduction d''une MAEC qui se termine en 2025]]</f>
        <v>0</v>
      </c>
      <c r="P44" s="31">
        <f>Tableau5[[#This Row],[Plafond € sur 5 ans / agriculteur (hors cumul familles MAEC)]]*Tableau5[[#This Row],[dont Nombre nouveaux agriculteurs]]</f>
        <v>0</v>
      </c>
      <c r="Q44" s="57"/>
      <c r="R44" s="49"/>
      <c r="S44" s="49">
        <f>Tableau5[[#This Row],[Nombre de jours à passer sur la réalisation d''un diagnostic pour cette MAEC]]*Tableau5[[#This Row],[Coût-jour pour la réalisation d''un diagnostic pour cette MAEC]]</f>
        <v>0</v>
      </c>
      <c r="T44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5" spans="2:20" x14ac:dyDescent="0.3">
      <c r="B45" s="6" t="s">
        <v>123</v>
      </c>
      <c r="C45" s="6" t="s">
        <v>57</v>
      </c>
      <c r="D45" s="31">
        <v>136</v>
      </c>
      <c r="E45" s="6">
        <v>170</v>
      </c>
      <c r="F45" s="31">
        <v>115600</v>
      </c>
      <c r="G45" s="31"/>
      <c r="H45" s="31"/>
      <c r="I45" s="32"/>
      <c r="J45" s="32"/>
      <c r="K45" s="32"/>
      <c r="L45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5" s="32"/>
      <c r="N45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5" s="31">
        <f>Tableau5[[#This Row],[Plafond € sur 5 ans / agriculteur (hors cumul familles MAEC)]]*Tableau5[[#This Row],[dont Nombre d''agriculteurs en reconduction d''une MAEC qui se termine en 2025]]</f>
        <v>0</v>
      </c>
      <c r="P45" s="31">
        <f>Tableau5[[#This Row],[Plafond € sur 5 ans / agriculteur (hors cumul familles MAEC)]]*Tableau5[[#This Row],[dont Nombre nouveaux agriculteurs]]</f>
        <v>0</v>
      </c>
      <c r="Q45" s="57"/>
      <c r="R45" s="49"/>
      <c r="S45" s="49">
        <f>Tableau5[[#This Row],[Nombre de jours à passer sur la réalisation d''un diagnostic pour cette MAEC]]*Tableau5[[#This Row],[Coût-jour pour la réalisation d''un diagnostic pour cette MAEC]]</f>
        <v>0</v>
      </c>
      <c r="T45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6" spans="2:20" x14ac:dyDescent="0.3">
      <c r="B46" s="6" t="s">
        <v>123</v>
      </c>
      <c r="C46" s="6" t="s">
        <v>58</v>
      </c>
      <c r="D46" s="31">
        <v>136</v>
      </c>
      <c r="E46" s="6">
        <v>85</v>
      </c>
      <c r="F46" s="31">
        <v>57800</v>
      </c>
      <c r="G46" s="31"/>
      <c r="H46" s="31"/>
      <c r="I46" s="32"/>
      <c r="J46" s="32"/>
      <c r="K46" s="32"/>
      <c r="L46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6" s="32"/>
      <c r="N46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6" s="31">
        <f>Tableau5[[#This Row],[Plafond € sur 5 ans / agriculteur (hors cumul familles MAEC)]]*Tableau5[[#This Row],[dont Nombre d''agriculteurs en reconduction d''une MAEC qui se termine en 2025]]</f>
        <v>0</v>
      </c>
      <c r="P46" s="31">
        <f>Tableau5[[#This Row],[Plafond € sur 5 ans / agriculteur (hors cumul familles MAEC)]]*Tableau5[[#This Row],[dont Nombre nouveaux agriculteurs]]</f>
        <v>0</v>
      </c>
      <c r="Q46" s="57"/>
      <c r="R46" s="49"/>
      <c r="S46" s="49">
        <f>Tableau5[[#This Row],[Nombre de jours à passer sur la réalisation d''un diagnostic pour cette MAEC]]*Tableau5[[#This Row],[Coût-jour pour la réalisation d''un diagnostic pour cette MAEC]]</f>
        <v>0</v>
      </c>
      <c r="T46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7" spans="2:20" x14ac:dyDescent="0.3">
      <c r="B47" s="6" t="s">
        <v>124</v>
      </c>
      <c r="C47" s="6" t="s">
        <v>59</v>
      </c>
      <c r="D47" s="31">
        <v>212</v>
      </c>
      <c r="E47" s="6">
        <v>170</v>
      </c>
      <c r="F47" s="31">
        <v>180200</v>
      </c>
      <c r="G47" s="31"/>
      <c r="H47" s="31"/>
      <c r="I47" s="32"/>
      <c r="J47" s="32"/>
      <c r="K47" s="32"/>
      <c r="L47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7" s="32"/>
      <c r="N47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7" s="31">
        <f>Tableau5[[#This Row],[Plafond € sur 5 ans / agriculteur (hors cumul familles MAEC)]]*Tableau5[[#This Row],[dont Nombre d''agriculteurs en reconduction d''une MAEC qui se termine en 2025]]</f>
        <v>0</v>
      </c>
      <c r="P47" s="31">
        <f>Tableau5[[#This Row],[Plafond € sur 5 ans / agriculteur (hors cumul familles MAEC)]]*Tableau5[[#This Row],[dont Nombre nouveaux agriculteurs]]</f>
        <v>0</v>
      </c>
      <c r="Q47" s="57"/>
      <c r="R47" s="49"/>
      <c r="S47" s="49">
        <f>Tableau5[[#This Row],[Nombre de jours à passer sur la réalisation d''un diagnostic pour cette MAEC]]*Tableau5[[#This Row],[Coût-jour pour la réalisation d''un diagnostic pour cette MAEC]]</f>
        <v>0</v>
      </c>
      <c r="T47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8" spans="2:20" x14ac:dyDescent="0.3">
      <c r="B48" s="6" t="s">
        <v>124</v>
      </c>
      <c r="C48" s="6" t="s">
        <v>60</v>
      </c>
      <c r="D48" s="31">
        <v>212</v>
      </c>
      <c r="E48" s="6">
        <v>85</v>
      </c>
      <c r="F48" s="31">
        <v>90100</v>
      </c>
      <c r="G48" s="31"/>
      <c r="H48" s="31"/>
      <c r="I48" s="32"/>
      <c r="J48" s="32"/>
      <c r="K48" s="32"/>
      <c r="L48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8" s="32"/>
      <c r="N48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8" s="31">
        <f>Tableau5[[#This Row],[Plafond € sur 5 ans / agriculteur (hors cumul familles MAEC)]]*Tableau5[[#This Row],[dont Nombre d''agriculteurs en reconduction d''une MAEC qui se termine en 2025]]</f>
        <v>0</v>
      </c>
      <c r="P48" s="31">
        <f>Tableau5[[#This Row],[Plafond € sur 5 ans / agriculteur (hors cumul familles MAEC)]]*Tableau5[[#This Row],[dont Nombre nouveaux agriculteurs]]</f>
        <v>0</v>
      </c>
      <c r="Q48" s="57"/>
      <c r="R48" s="49"/>
      <c r="S48" s="49">
        <f>Tableau5[[#This Row],[Nombre de jours à passer sur la réalisation d''un diagnostic pour cette MAEC]]*Tableau5[[#This Row],[Coût-jour pour la réalisation d''un diagnostic pour cette MAEC]]</f>
        <v>0</v>
      </c>
      <c r="T48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49" spans="2:20" x14ac:dyDescent="0.3">
      <c r="B49" s="6" t="s">
        <v>125</v>
      </c>
      <c r="C49" s="6" t="s">
        <v>61</v>
      </c>
      <c r="D49" s="31">
        <v>121</v>
      </c>
      <c r="E49" s="32">
        <v>82.644628099173559</v>
      </c>
      <c r="F49" s="31">
        <v>50000</v>
      </c>
      <c r="G49" s="31"/>
      <c r="H49" s="31"/>
      <c r="I49" s="32"/>
      <c r="J49" s="32"/>
      <c r="K49" s="32"/>
      <c r="L49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49" s="32"/>
      <c r="N49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49" s="31">
        <f>Tableau5[[#This Row],[Plafond € sur 5 ans / agriculteur (hors cumul familles MAEC)]]*Tableau5[[#This Row],[dont Nombre d''agriculteurs en reconduction d''une MAEC qui se termine en 2025]]</f>
        <v>0</v>
      </c>
      <c r="P49" s="31">
        <f>Tableau5[[#This Row],[Plafond € sur 5 ans / agriculteur (hors cumul familles MAEC)]]*Tableau5[[#This Row],[dont Nombre nouveaux agriculteurs]]</f>
        <v>0</v>
      </c>
      <c r="Q49" s="57"/>
      <c r="R49" s="49"/>
      <c r="S49" s="49">
        <f>Tableau5[[#This Row],[Nombre de jours à passer sur la réalisation d''un diagnostic pour cette MAEC]]*Tableau5[[#This Row],[Coût-jour pour la réalisation d''un diagnostic pour cette MAEC]]</f>
        <v>0</v>
      </c>
      <c r="T49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0" spans="2:20" x14ac:dyDescent="0.3">
      <c r="B50" s="6" t="s">
        <v>125</v>
      </c>
      <c r="C50" s="6" t="s">
        <v>62</v>
      </c>
      <c r="D50" s="31">
        <v>121</v>
      </c>
      <c r="E50" s="32">
        <v>74.380165289256198</v>
      </c>
      <c r="F50" s="31">
        <v>45000</v>
      </c>
      <c r="G50" s="31"/>
      <c r="H50" s="31"/>
      <c r="I50" s="32"/>
      <c r="J50" s="32"/>
      <c r="K50" s="32"/>
      <c r="L50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0" s="32"/>
      <c r="N50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0" s="31">
        <f>Tableau5[[#This Row],[Plafond € sur 5 ans / agriculteur (hors cumul familles MAEC)]]*Tableau5[[#This Row],[dont Nombre d''agriculteurs en reconduction d''une MAEC qui se termine en 2025]]</f>
        <v>0</v>
      </c>
      <c r="P50" s="31">
        <f>Tableau5[[#This Row],[Plafond € sur 5 ans / agriculteur (hors cumul familles MAEC)]]*Tableau5[[#This Row],[dont Nombre nouveaux agriculteurs]]</f>
        <v>0</v>
      </c>
      <c r="Q50" s="57"/>
      <c r="R50" s="49"/>
      <c r="S50" s="49">
        <f>Tableau5[[#This Row],[Nombre de jours à passer sur la réalisation d''un diagnostic pour cette MAEC]]*Tableau5[[#This Row],[Coût-jour pour la réalisation d''un diagnostic pour cette MAEC]]</f>
        <v>0</v>
      </c>
      <c r="T50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1" spans="2:20" x14ac:dyDescent="0.3">
      <c r="B51" s="6" t="s">
        <v>126</v>
      </c>
      <c r="C51" s="6" t="s">
        <v>63</v>
      </c>
      <c r="D51" s="31">
        <v>177</v>
      </c>
      <c r="E51" s="32">
        <v>62.146892655367232</v>
      </c>
      <c r="F51" s="31">
        <v>55000</v>
      </c>
      <c r="G51" s="31"/>
      <c r="H51" s="31"/>
      <c r="I51" s="32"/>
      <c r="J51" s="32"/>
      <c r="K51" s="32"/>
      <c r="L51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1" s="32"/>
      <c r="N51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1" s="31">
        <f>Tableau5[[#This Row],[Plafond € sur 5 ans / agriculteur (hors cumul familles MAEC)]]*Tableau5[[#This Row],[dont Nombre d''agriculteurs en reconduction d''une MAEC qui se termine en 2025]]</f>
        <v>0</v>
      </c>
      <c r="P51" s="31">
        <f>Tableau5[[#This Row],[Plafond € sur 5 ans / agriculteur (hors cumul familles MAEC)]]*Tableau5[[#This Row],[dont Nombre nouveaux agriculteurs]]</f>
        <v>0</v>
      </c>
      <c r="Q51" s="57"/>
      <c r="R51" s="49"/>
      <c r="S51" s="49">
        <f>Tableau5[[#This Row],[Nombre de jours à passer sur la réalisation d''un diagnostic pour cette MAEC]]*Tableau5[[#This Row],[Coût-jour pour la réalisation d''un diagnostic pour cette MAEC]]</f>
        <v>0</v>
      </c>
      <c r="T51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2" spans="2:20" x14ac:dyDescent="0.3">
      <c r="B52" s="6" t="s">
        <v>126</v>
      </c>
      <c r="C52" s="6" t="s">
        <v>64</v>
      </c>
      <c r="D52" s="31">
        <v>177</v>
      </c>
      <c r="E52" s="32">
        <v>52.542372881355931</v>
      </c>
      <c r="F52" s="31">
        <v>46500</v>
      </c>
      <c r="G52" s="31"/>
      <c r="H52" s="31"/>
      <c r="I52" s="32"/>
      <c r="J52" s="32"/>
      <c r="K52" s="32"/>
      <c r="L52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2" s="32"/>
      <c r="N52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2" s="31">
        <f>Tableau5[[#This Row],[Plafond € sur 5 ans / agriculteur (hors cumul familles MAEC)]]*Tableau5[[#This Row],[dont Nombre d''agriculteurs en reconduction d''une MAEC qui se termine en 2025]]</f>
        <v>0</v>
      </c>
      <c r="P52" s="31">
        <f>Tableau5[[#This Row],[Plafond € sur 5 ans / agriculteur (hors cumul familles MAEC)]]*Tableau5[[#This Row],[dont Nombre nouveaux agriculteurs]]</f>
        <v>0</v>
      </c>
      <c r="Q52" s="57"/>
      <c r="R52" s="49"/>
      <c r="S52" s="49">
        <f>Tableau5[[#This Row],[Nombre de jours à passer sur la réalisation d''un diagnostic pour cette MAEC]]*Tableau5[[#This Row],[Coût-jour pour la réalisation d''un diagnostic pour cette MAEC]]</f>
        <v>0</v>
      </c>
      <c r="T52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3" spans="2:20" x14ac:dyDescent="0.3">
      <c r="B53" s="6" t="s">
        <v>127</v>
      </c>
      <c r="C53" s="6" t="s">
        <v>65</v>
      </c>
      <c r="D53" s="31">
        <v>233</v>
      </c>
      <c r="E53" s="32">
        <v>51.502145922746784</v>
      </c>
      <c r="F53" s="31">
        <v>60000</v>
      </c>
      <c r="G53" s="31"/>
      <c r="H53" s="31"/>
      <c r="I53" s="32"/>
      <c r="J53" s="32"/>
      <c r="K53" s="32"/>
      <c r="L53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3" s="32"/>
      <c r="N53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3" s="31">
        <f>Tableau5[[#This Row],[Plafond € sur 5 ans / agriculteur (hors cumul familles MAEC)]]*Tableau5[[#This Row],[dont Nombre d''agriculteurs en reconduction d''une MAEC qui se termine en 2025]]</f>
        <v>0</v>
      </c>
      <c r="P53" s="31">
        <f>Tableau5[[#This Row],[Plafond € sur 5 ans / agriculteur (hors cumul familles MAEC)]]*Tableau5[[#This Row],[dont Nombre nouveaux agriculteurs]]</f>
        <v>0</v>
      </c>
      <c r="Q53" s="57"/>
      <c r="R53" s="49"/>
      <c r="S53" s="49">
        <f>Tableau5[[#This Row],[Nombre de jours à passer sur la réalisation d''un diagnostic pour cette MAEC]]*Tableau5[[#This Row],[Coût-jour pour la réalisation d''un diagnostic pour cette MAEC]]</f>
        <v>0</v>
      </c>
      <c r="T53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4" spans="2:20" x14ac:dyDescent="0.3">
      <c r="B54" s="6" t="s">
        <v>127</v>
      </c>
      <c r="C54" s="6" t="s">
        <v>66</v>
      </c>
      <c r="D54" s="31">
        <v>233</v>
      </c>
      <c r="E54" s="32">
        <v>41.201716738197426</v>
      </c>
      <c r="F54" s="31">
        <v>48000</v>
      </c>
      <c r="G54" s="31"/>
      <c r="H54" s="31"/>
      <c r="I54" s="32"/>
      <c r="J54" s="32"/>
      <c r="K54" s="32"/>
      <c r="L54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4" s="32"/>
      <c r="N54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4" s="31">
        <f>Tableau5[[#This Row],[Plafond € sur 5 ans / agriculteur (hors cumul familles MAEC)]]*Tableau5[[#This Row],[dont Nombre d''agriculteurs en reconduction d''une MAEC qui se termine en 2025]]</f>
        <v>0</v>
      </c>
      <c r="P54" s="31">
        <f>Tableau5[[#This Row],[Plafond € sur 5 ans / agriculteur (hors cumul familles MAEC)]]*Tableau5[[#This Row],[dont Nombre nouveaux agriculteurs]]</f>
        <v>0</v>
      </c>
      <c r="Q54" s="57"/>
      <c r="R54" s="49"/>
      <c r="S54" s="49">
        <f>Tableau5[[#This Row],[Nombre de jours à passer sur la réalisation d''un diagnostic pour cette MAEC]]*Tableau5[[#This Row],[Coût-jour pour la réalisation d''un diagnostic pour cette MAEC]]</f>
        <v>0</v>
      </c>
      <c r="T54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5" spans="2:20" x14ac:dyDescent="0.3">
      <c r="B55" s="6" t="s">
        <v>128</v>
      </c>
      <c r="C55" s="6" t="s">
        <v>67</v>
      </c>
      <c r="D55" s="31">
        <v>800</v>
      </c>
      <c r="E55" s="32">
        <v>12.5</v>
      </c>
      <c r="F55" s="31">
        <v>50000</v>
      </c>
      <c r="G55" s="31"/>
      <c r="H55" s="31"/>
      <c r="I55" s="32"/>
      <c r="J55" s="32"/>
      <c r="K55" s="32"/>
      <c r="L55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5" s="32"/>
      <c r="N55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5" s="31">
        <f>Tableau5[[#This Row],[Plafond € sur 5 ans / agriculteur (hors cumul familles MAEC)]]*Tableau5[[#This Row],[dont Nombre d''agriculteurs en reconduction d''une MAEC qui se termine en 2025]]</f>
        <v>0</v>
      </c>
      <c r="P55" s="31">
        <f>Tableau5[[#This Row],[Plafond € sur 5 ans / agriculteur (hors cumul familles MAEC)]]*Tableau5[[#This Row],[dont Nombre nouveaux agriculteurs]]</f>
        <v>0</v>
      </c>
      <c r="Q55" s="57"/>
      <c r="R55" s="49"/>
      <c r="S55" s="49">
        <f>Tableau5[[#This Row],[Nombre de jours à passer sur la réalisation d''un diagnostic pour cette MAEC]]*Tableau5[[#This Row],[Coût-jour pour la réalisation d''un diagnostic pour cette MAEC]]</f>
        <v>0</v>
      </c>
      <c r="T55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6" spans="2:20" x14ac:dyDescent="0.3">
      <c r="B56" s="6" t="s">
        <v>129</v>
      </c>
      <c r="C56" s="6" t="s">
        <v>68</v>
      </c>
      <c r="D56" s="31">
        <v>62</v>
      </c>
      <c r="E56" s="32">
        <v>161.29032258064515</v>
      </c>
      <c r="F56" s="31">
        <v>50000</v>
      </c>
      <c r="G56" s="31"/>
      <c r="H56" s="31"/>
      <c r="I56" s="32"/>
      <c r="J56" s="32"/>
      <c r="K56" s="32"/>
      <c r="L56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6" s="32"/>
      <c r="N56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6" s="31">
        <f>Tableau5[[#This Row],[Plafond € sur 5 ans / agriculteur (hors cumul familles MAEC)]]*Tableau5[[#This Row],[dont Nombre d''agriculteurs en reconduction d''une MAEC qui se termine en 2025]]</f>
        <v>0</v>
      </c>
      <c r="P56" s="31">
        <f>Tableau5[[#This Row],[Plafond € sur 5 ans / agriculteur (hors cumul familles MAEC)]]*Tableau5[[#This Row],[dont Nombre nouveaux agriculteurs]]</f>
        <v>0</v>
      </c>
      <c r="Q56" s="57"/>
      <c r="R56" s="49"/>
      <c r="S56" s="49">
        <f>Tableau5[[#This Row],[Nombre de jours à passer sur la réalisation d''un diagnostic pour cette MAEC]]*Tableau5[[#This Row],[Coût-jour pour la réalisation d''un diagnostic pour cette MAEC]]</f>
        <v>0</v>
      </c>
      <c r="T56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7" spans="2:20" x14ac:dyDescent="0.3">
      <c r="B57" s="6" t="s">
        <v>130</v>
      </c>
      <c r="C57" s="6" t="s">
        <v>69</v>
      </c>
      <c r="D57" s="31">
        <v>1.6</v>
      </c>
      <c r="E57" s="32">
        <v>6250</v>
      </c>
      <c r="F57" s="31">
        <v>50000</v>
      </c>
      <c r="G57" s="31"/>
      <c r="H57" s="31"/>
      <c r="I57" s="32"/>
      <c r="J57" s="32"/>
      <c r="K57" s="32"/>
      <c r="L57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7" s="32"/>
      <c r="N57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7" s="31">
        <f>Tableau5[[#This Row],[Plafond € sur 5 ans / agriculteur (hors cumul familles MAEC)]]*Tableau5[[#This Row],[dont Nombre d''agriculteurs en reconduction d''une MAEC qui se termine en 2025]]</f>
        <v>0</v>
      </c>
      <c r="P57" s="31">
        <f>Tableau5[[#This Row],[Plafond € sur 5 ans / agriculteur (hors cumul familles MAEC)]]*Tableau5[[#This Row],[dont Nombre nouveaux agriculteurs]]</f>
        <v>0</v>
      </c>
      <c r="Q57" s="57"/>
      <c r="R57" s="49"/>
      <c r="S57" s="49">
        <f>Tableau5[[#This Row],[Nombre de jours à passer sur la réalisation d''un diagnostic pour cette MAEC]]*Tableau5[[#This Row],[Coût-jour pour la réalisation d''un diagnostic pour cette MAEC]]</f>
        <v>0</v>
      </c>
      <c r="T57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8" spans="2:20" x14ac:dyDescent="0.3">
      <c r="B58" s="6" t="s">
        <v>131</v>
      </c>
      <c r="C58" s="6" t="s">
        <v>70</v>
      </c>
      <c r="D58" s="31">
        <v>150</v>
      </c>
      <c r="E58" s="32">
        <v>66.666666666666671</v>
      </c>
      <c r="F58" s="31">
        <v>50000</v>
      </c>
      <c r="G58" s="31"/>
      <c r="H58" s="31"/>
      <c r="I58" s="32"/>
      <c r="J58" s="32"/>
      <c r="K58" s="32"/>
      <c r="L58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8" s="32"/>
      <c r="N58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8" s="31">
        <f>Tableau5[[#This Row],[Plafond € sur 5 ans / agriculteur (hors cumul familles MAEC)]]*Tableau5[[#This Row],[dont Nombre d''agriculteurs en reconduction d''une MAEC qui se termine en 2025]]</f>
        <v>0</v>
      </c>
      <c r="P58" s="31">
        <f>Tableau5[[#This Row],[Plafond € sur 5 ans / agriculteur (hors cumul familles MAEC)]]*Tableau5[[#This Row],[dont Nombre nouveaux agriculteurs]]</f>
        <v>0</v>
      </c>
      <c r="Q58" s="57"/>
      <c r="R58" s="49"/>
      <c r="S58" s="49">
        <f>Tableau5[[#This Row],[Nombre de jours à passer sur la réalisation d''un diagnostic pour cette MAEC]]*Tableau5[[#This Row],[Coût-jour pour la réalisation d''un diagnostic pour cette MAEC]]</f>
        <v>0</v>
      </c>
      <c r="T58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59" spans="2:20" x14ac:dyDescent="0.3">
      <c r="B59" s="6" t="s">
        <v>132</v>
      </c>
      <c r="C59" s="6" t="s">
        <v>71</v>
      </c>
      <c r="D59" s="31">
        <v>201</v>
      </c>
      <c r="E59" s="32">
        <v>49.75124378109453</v>
      </c>
      <c r="F59" s="31">
        <v>50000</v>
      </c>
      <c r="G59" s="31"/>
      <c r="H59" s="31"/>
      <c r="I59" s="32"/>
      <c r="J59" s="32"/>
      <c r="K59" s="32"/>
      <c r="L59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59" s="32"/>
      <c r="N59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59" s="31">
        <f>Tableau5[[#This Row],[Plafond € sur 5 ans / agriculteur (hors cumul familles MAEC)]]*Tableau5[[#This Row],[dont Nombre d''agriculteurs en reconduction d''une MAEC qui se termine en 2025]]</f>
        <v>0</v>
      </c>
      <c r="P59" s="31">
        <f>Tableau5[[#This Row],[Plafond € sur 5 ans / agriculteur (hors cumul familles MAEC)]]*Tableau5[[#This Row],[dont Nombre nouveaux agriculteurs]]</f>
        <v>0</v>
      </c>
      <c r="Q59" s="57"/>
      <c r="R59" s="49"/>
      <c r="S59" s="49">
        <f>Tableau5[[#This Row],[Nombre de jours à passer sur la réalisation d''un diagnostic pour cette MAEC]]*Tableau5[[#This Row],[Coût-jour pour la réalisation d''un diagnostic pour cette MAEC]]</f>
        <v>0</v>
      </c>
      <c r="T59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0" spans="2:20" x14ac:dyDescent="0.3">
      <c r="B60" s="6" t="s">
        <v>133</v>
      </c>
      <c r="C60" s="6" t="s">
        <v>72</v>
      </c>
      <c r="D60" s="31">
        <v>267</v>
      </c>
      <c r="E60" s="32">
        <v>37.453183520599254</v>
      </c>
      <c r="F60" s="31">
        <v>50000</v>
      </c>
      <c r="G60" s="31"/>
      <c r="H60" s="31"/>
      <c r="I60" s="32"/>
      <c r="J60" s="32"/>
      <c r="K60" s="32"/>
      <c r="L60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0" s="32"/>
      <c r="N60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0" s="31">
        <f>Tableau5[[#This Row],[Plafond € sur 5 ans / agriculteur (hors cumul familles MAEC)]]*Tableau5[[#This Row],[dont Nombre d''agriculteurs en reconduction d''une MAEC qui se termine en 2025]]</f>
        <v>0</v>
      </c>
      <c r="P60" s="31">
        <f>Tableau5[[#This Row],[Plafond € sur 5 ans / agriculteur (hors cumul familles MAEC)]]*Tableau5[[#This Row],[dont Nombre nouveaux agriculteurs]]</f>
        <v>0</v>
      </c>
      <c r="Q60" s="57"/>
      <c r="R60" s="49"/>
      <c r="S60" s="49">
        <f>Tableau5[[#This Row],[Nombre de jours à passer sur la réalisation d''un diagnostic pour cette MAEC]]*Tableau5[[#This Row],[Coût-jour pour la réalisation d''un diagnostic pour cette MAEC]]</f>
        <v>0</v>
      </c>
      <c r="T60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1" spans="2:20" x14ac:dyDescent="0.3">
      <c r="B61" s="6" t="s">
        <v>73</v>
      </c>
      <c r="C61" s="6" t="s">
        <v>73</v>
      </c>
      <c r="D61" s="31">
        <v>735</v>
      </c>
      <c r="E61" s="6">
        <v>13</v>
      </c>
      <c r="F61" s="31">
        <v>47775</v>
      </c>
      <c r="G61" s="31"/>
      <c r="H61" s="31"/>
      <c r="I61" s="32"/>
      <c r="J61" s="32"/>
      <c r="K61" s="32"/>
      <c r="L61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1" s="32"/>
      <c r="N61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1" s="31">
        <f>Tableau5[[#This Row],[Plafond € sur 5 ans / agriculteur (hors cumul familles MAEC)]]*Tableau5[[#This Row],[dont Nombre d''agriculteurs en reconduction d''une MAEC qui se termine en 2025]]</f>
        <v>0</v>
      </c>
      <c r="P61" s="31">
        <f>Tableau5[[#This Row],[Plafond € sur 5 ans / agriculteur (hors cumul familles MAEC)]]*Tableau5[[#This Row],[dont Nombre nouveaux agriculteurs]]</f>
        <v>0</v>
      </c>
      <c r="Q61" s="57"/>
      <c r="R61" s="49"/>
      <c r="S61" s="49">
        <f>Tableau5[[#This Row],[Nombre de jours à passer sur la réalisation d''un diagnostic pour cette MAEC]]*Tableau5[[#This Row],[Coût-jour pour la réalisation d''un diagnostic pour cette MAEC]]</f>
        <v>0</v>
      </c>
      <c r="T61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2" spans="2:20" x14ac:dyDescent="0.3">
      <c r="B62" s="6" t="s">
        <v>134</v>
      </c>
      <c r="C62" s="6" t="s">
        <v>74</v>
      </c>
      <c r="D62" s="31">
        <v>153</v>
      </c>
      <c r="E62" s="32">
        <v>65.359477124183002</v>
      </c>
      <c r="F62" s="31">
        <v>50000</v>
      </c>
      <c r="G62" s="31"/>
      <c r="H62" s="31"/>
      <c r="I62" s="32"/>
      <c r="J62" s="32"/>
      <c r="K62" s="32"/>
      <c r="L62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2" s="32"/>
      <c r="N62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2" s="31">
        <f>Tableau5[[#This Row],[Plafond € sur 5 ans / agriculteur (hors cumul familles MAEC)]]*Tableau5[[#This Row],[dont Nombre d''agriculteurs en reconduction d''une MAEC qui se termine en 2025]]</f>
        <v>0</v>
      </c>
      <c r="P62" s="31">
        <f>Tableau5[[#This Row],[Plafond € sur 5 ans / agriculteur (hors cumul familles MAEC)]]*Tableau5[[#This Row],[dont Nombre nouveaux agriculteurs]]</f>
        <v>0</v>
      </c>
      <c r="Q62" s="57"/>
      <c r="R62" s="49"/>
      <c r="S62" s="49">
        <f>Tableau5[[#This Row],[Nombre de jours à passer sur la réalisation d''un diagnostic pour cette MAEC]]*Tableau5[[#This Row],[Coût-jour pour la réalisation d''un diagnostic pour cette MAEC]]</f>
        <v>0</v>
      </c>
      <c r="T62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3" spans="2:20" x14ac:dyDescent="0.3">
      <c r="B63" s="6" t="s">
        <v>135</v>
      </c>
      <c r="C63" s="6" t="s">
        <v>75</v>
      </c>
      <c r="D63" s="31">
        <v>204</v>
      </c>
      <c r="E63" s="32">
        <v>49.019607843137258</v>
      </c>
      <c r="F63" s="31">
        <v>50000</v>
      </c>
      <c r="G63" s="31"/>
      <c r="H63" s="31"/>
      <c r="I63" s="32"/>
      <c r="J63" s="32"/>
      <c r="K63" s="32"/>
      <c r="L63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3" s="32"/>
      <c r="N63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3" s="31">
        <f>Tableau5[[#This Row],[Plafond € sur 5 ans / agriculteur (hors cumul familles MAEC)]]*Tableau5[[#This Row],[dont Nombre d''agriculteurs en reconduction d''une MAEC qui se termine en 2025]]</f>
        <v>0</v>
      </c>
      <c r="P63" s="31">
        <f>Tableau5[[#This Row],[Plafond € sur 5 ans / agriculteur (hors cumul familles MAEC)]]*Tableau5[[#This Row],[dont Nombre nouveaux agriculteurs]]</f>
        <v>0</v>
      </c>
      <c r="Q63" s="57"/>
      <c r="R63" s="49"/>
      <c r="S63" s="49">
        <f>Tableau5[[#This Row],[Nombre de jours à passer sur la réalisation d''un diagnostic pour cette MAEC]]*Tableau5[[#This Row],[Coût-jour pour la réalisation d''un diagnostic pour cette MAEC]]</f>
        <v>0</v>
      </c>
      <c r="T63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4" spans="2:20" x14ac:dyDescent="0.3">
      <c r="B64" s="6" t="s">
        <v>136</v>
      </c>
      <c r="C64" s="6" t="s">
        <v>76</v>
      </c>
      <c r="D64" s="31">
        <v>122</v>
      </c>
      <c r="E64" s="32">
        <v>170</v>
      </c>
      <c r="F64" s="31">
        <v>103700</v>
      </c>
      <c r="G64" s="31"/>
      <c r="H64" s="31"/>
      <c r="I64" s="32"/>
      <c r="J64" s="32"/>
      <c r="K64" s="32"/>
      <c r="L64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4" s="32"/>
      <c r="N64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4" s="31">
        <f>Tableau5[[#This Row],[Plafond € sur 5 ans / agriculteur (hors cumul familles MAEC)]]*Tableau5[[#This Row],[dont Nombre d''agriculteurs en reconduction d''une MAEC qui se termine en 2025]]</f>
        <v>0</v>
      </c>
      <c r="P64" s="31">
        <f>Tableau5[[#This Row],[Plafond € sur 5 ans / agriculteur (hors cumul familles MAEC)]]*Tableau5[[#This Row],[dont Nombre nouveaux agriculteurs]]</f>
        <v>0</v>
      </c>
      <c r="Q64" s="57"/>
      <c r="R64" s="49"/>
      <c r="S64" s="49">
        <f>Tableau5[[#This Row],[Nombre de jours à passer sur la réalisation d''un diagnostic pour cette MAEC]]*Tableau5[[#This Row],[Coût-jour pour la réalisation d''un diagnostic pour cette MAEC]]</f>
        <v>0</v>
      </c>
      <c r="T64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5" spans="2:20" x14ac:dyDescent="0.3">
      <c r="B65" s="6" t="s">
        <v>136</v>
      </c>
      <c r="C65" s="6" t="s">
        <v>77</v>
      </c>
      <c r="D65" s="31">
        <v>122</v>
      </c>
      <c r="E65" s="32">
        <v>85</v>
      </c>
      <c r="F65" s="31">
        <v>51850</v>
      </c>
      <c r="G65" s="31"/>
      <c r="H65" s="31"/>
      <c r="I65" s="32"/>
      <c r="J65" s="32"/>
      <c r="K65" s="32"/>
      <c r="L65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5" s="32"/>
      <c r="N65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5" s="31">
        <f>Tableau5[[#This Row],[Plafond € sur 5 ans / agriculteur (hors cumul familles MAEC)]]*Tableau5[[#This Row],[dont Nombre d''agriculteurs en reconduction d''une MAEC qui se termine en 2025]]</f>
        <v>0</v>
      </c>
      <c r="P65" s="31">
        <f>Tableau5[[#This Row],[Plafond € sur 5 ans / agriculteur (hors cumul familles MAEC)]]*Tableau5[[#This Row],[dont Nombre nouveaux agriculteurs]]</f>
        <v>0</v>
      </c>
      <c r="Q65" s="57"/>
      <c r="R65" s="49"/>
      <c r="S65" s="49">
        <f>Tableau5[[#This Row],[Nombre de jours à passer sur la réalisation d''un diagnostic pour cette MAEC]]*Tableau5[[#This Row],[Coût-jour pour la réalisation d''un diagnostic pour cette MAEC]]</f>
        <v>0</v>
      </c>
      <c r="T65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6" spans="2:20" x14ac:dyDescent="0.3">
      <c r="B66" s="6" t="s">
        <v>137</v>
      </c>
      <c r="C66" s="6" t="s">
        <v>78</v>
      </c>
      <c r="D66" s="31">
        <v>143</v>
      </c>
      <c r="E66" s="32">
        <v>170</v>
      </c>
      <c r="F66" s="31">
        <v>121550</v>
      </c>
      <c r="G66" s="31"/>
      <c r="H66" s="31"/>
      <c r="I66" s="32"/>
      <c r="J66" s="32"/>
      <c r="K66" s="32"/>
      <c r="L66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6" s="32"/>
      <c r="N66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6" s="31">
        <f>Tableau5[[#This Row],[Plafond € sur 5 ans / agriculteur (hors cumul familles MAEC)]]*Tableau5[[#This Row],[dont Nombre d''agriculteurs en reconduction d''une MAEC qui se termine en 2025]]</f>
        <v>0</v>
      </c>
      <c r="P66" s="31">
        <f>Tableau5[[#This Row],[Plafond € sur 5 ans / agriculteur (hors cumul familles MAEC)]]*Tableau5[[#This Row],[dont Nombre nouveaux agriculteurs]]</f>
        <v>0</v>
      </c>
      <c r="Q66" s="57"/>
      <c r="R66" s="49"/>
      <c r="S66" s="49">
        <f>Tableau5[[#This Row],[Nombre de jours à passer sur la réalisation d''un diagnostic pour cette MAEC]]*Tableau5[[#This Row],[Coût-jour pour la réalisation d''un diagnostic pour cette MAEC]]</f>
        <v>0</v>
      </c>
      <c r="T66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7" spans="2:20" x14ac:dyDescent="0.3">
      <c r="B67" s="6" t="s">
        <v>137</v>
      </c>
      <c r="C67" s="6" t="s">
        <v>79</v>
      </c>
      <c r="D67" s="31">
        <v>143</v>
      </c>
      <c r="E67" s="32">
        <v>85</v>
      </c>
      <c r="F67" s="31">
        <v>60775</v>
      </c>
      <c r="G67" s="31"/>
      <c r="H67" s="31"/>
      <c r="I67" s="32"/>
      <c r="J67" s="32"/>
      <c r="K67" s="32"/>
      <c r="L67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7" s="32"/>
      <c r="N67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7" s="31">
        <f>Tableau5[[#This Row],[Plafond € sur 5 ans / agriculteur (hors cumul familles MAEC)]]*Tableau5[[#This Row],[dont Nombre d''agriculteurs en reconduction d''une MAEC qui se termine en 2025]]</f>
        <v>0</v>
      </c>
      <c r="P67" s="31">
        <f>Tableau5[[#This Row],[Plafond € sur 5 ans / agriculteur (hors cumul familles MAEC)]]*Tableau5[[#This Row],[dont Nombre nouveaux agriculteurs]]</f>
        <v>0</v>
      </c>
      <c r="Q67" s="57"/>
      <c r="R67" s="49"/>
      <c r="S67" s="49">
        <f>Tableau5[[#This Row],[Nombre de jours à passer sur la réalisation d''un diagnostic pour cette MAEC]]*Tableau5[[#This Row],[Coût-jour pour la réalisation d''un diagnostic pour cette MAEC]]</f>
        <v>0</v>
      </c>
      <c r="T67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8" spans="2:20" x14ac:dyDescent="0.3">
      <c r="B68" s="6" t="s">
        <v>138</v>
      </c>
      <c r="C68" s="6" t="s">
        <v>80</v>
      </c>
      <c r="D68" s="31">
        <v>281</v>
      </c>
      <c r="E68" s="32">
        <v>170</v>
      </c>
      <c r="F68" s="31">
        <v>238850</v>
      </c>
      <c r="G68" s="31"/>
      <c r="H68" s="31"/>
      <c r="I68" s="32"/>
      <c r="J68" s="32"/>
      <c r="K68" s="32"/>
      <c r="L68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8" s="32"/>
      <c r="N68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8" s="31">
        <f>Tableau5[[#This Row],[Plafond € sur 5 ans / agriculteur (hors cumul familles MAEC)]]*Tableau5[[#This Row],[dont Nombre d''agriculteurs en reconduction d''une MAEC qui se termine en 2025]]</f>
        <v>0</v>
      </c>
      <c r="P68" s="31">
        <f>Tableau5[[#This Row],[Plafond € sur 5 ans / agriculteur (hors cumul familles MAEC)]]*Tableau5[[#This Row],[dont Nombre nouveaux agriculteurs]]</f>
        <v>0</v>
      </c>
      <c r="Q68" s="57"/>
      <c r="R68" s="49"/>
      <c r="S68" s="49">
        <f>Tableau5[[#This Row],[Nombre de jours à passer sur la réalisation d''un diagnostic pour cette MAEC]]*Tableau5[[#This Row],[Coût-jour pour la réalisation d''un diagnostic pour cette MAEC]]</f>
        <v>0</v>
      </c>
      <c r="T68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69" spans="2:20" x14ac:dyDescent="0.3">
      <c r="B69" s="6" t="s">
        <v>138</v>
      </c>
      <c r="C69" s="6" t="s">
        <v>81</v>
      </c>
      <c r="D69" s="31">
        <v>281</v>
      </c>
      <c r="E69" s="32">
        <v>85</v>
      </c>
      <c r="F69" s="31">
        <v>119425</v>
      </c>
      <c r="G69" s="31"/>
      <c r="H69" s="31"/>
      <c r="I69" s="32"/>
      <c r="J69" s="32"/>
      <c r="K69" s="32"/>
      <c r="L69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69" s="32"/>
      <c r="N69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69" s="31">
        <f>Tableau5[[#This Row],[Plafond € sur 5 ans / agriculteur (hors cumul familles MAEC)]]*Tableau5[[#This Row],[dont Nombre d''agriculteurs en reconduction d''une MAEC qui se termine en 2025]]</f>
        <v>0</v>
      </c>
      <c r="P69" s="31">
        <f>Tableau5[[#This Row],[Plafond € sur 5 ans / agriculteur (hors cumul familles MAEC)]]*Tableau5[[#This Row],[dont Nombre nouveaux agriculteurs]]</f>
        <v>0</v>
      </c>
      <c r="Q69" s="57"/>
      <c r="R69" s="49"/>
      <c r="S69" s="49">
        <f>Tableau5[[#This Row],[Nombre de jours à passer sur la réalisation d''un diagnostic pour cette MAEC]]*Tableau5[[#This Row],[Coût-jour pour la réalisation d''un diagnostic pour cette MAEC]]</f>
        <v>0</v>
      </c>
      <c r="T69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0" spans="2:20" x14ac:dyDescent="0.3">
      <c r="B70" s="6" t="s">
        <v>139</v>
      </c>
      <c r="C70" s="6" t="s">
        <v>82</v>
      </c>
      <c r="D70" s="31">
        <v>137</v>
      </c>
      <c r="E70" s="32">
        <v>170</v>
      </c>
      <c r="F70" s="31">
        <v>116450</v>
      </c>
      <c r="G70" s="31"/>
      <c r="H70" s="31"/>
      <c r="I70" s="32"/>
      <c r="J70" s="32"/>
      <c r="K70" s="32"/>
      <c r="L70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0" s="32"/>
      <c r="N70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0" s="31">
        <f>Tableau5[[#This Row],[Plafond € sur 5 ans / agriculteur (hors cumul familles MAEC)]]*Tableau5[[#This Row],[dont Nombre d''agriculteurs en reconduction d''une MAEC qui se termine en 2025]]</f>
        <v>0</v>
      </c>
      <c r="P70" s="31">
        <f>Tableau5[[#This Row],[Plafond € sur 5 ans / agriculteur (hors cumul familles MAEC)]]*Tableau5[[#This Row],[dont Nombre nouveaux agriculteurs]]</f>
        <v>0</v>
      </c>
      <c r="Q70" s="57"/>
      <c r="R70" s="49"/>
      <c r="S70" s="49">
        <f>Tableau5[[#This Row],[Nombre de jours à passer sur la réalisation d''un diagnostic pour cette MAEC]]*Tableau5[[#This Row],[Coût-jour pour la réalisation d''un diagnostic pour cette MAEC]]</f>
        <v>0</v>
      </c>
      <c r="T70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1" spans="2:20" x14ac:dyDescent="0.3">
      <c r="B71" s="6" t="s">
        <v>139</v>
      </c>
      <c r="C71" s="6" t="s">
        <v>83</v>
      </c>
      <c r="D71" s="31">
        <v>137</v>
      </c>
      <c r="E71" s="32">
        <v>85</v>
      </c>
      <c r="F71" s="31">
        <v>58225</v>
      </c>
      <c r="G71" s="31"/>
      <c r="H71" s="31"/>
      <c r="I71" s="32"/>
      <c r="J71" s="32"/>
      <c r="K71" s="32"/>
      <c r="L71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1" s="32"/>
      <c r="N71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1" s="31">
        <f>Tableau5[[#This Row],[Plafond € sur 5 ans / agriculteur (hors cumul familles MAEC)]]*Tableau5[[#This Row],[dont Nombre d''agriculteurs en reconduction d''une MAEC qui se termine en 2025]]</f>
        <v>0</v>
      </c>
      <c r="P71" s="31">
        <f>Tableau5[[#This Row],[Plafond € sur 5 ans / agriculteur (hors cumul familles MAEC)]]*Tableau5[[#This Row],[dont Nombre nouveaux agriculteurs]]</f>
        <v>0</v>
      </c>
      <c r="Q71" s="57"/>
      <c r="R71" s="49"/>
      <c r="S71" s="49">
        <f>Tableau5[[#This Row],[Nombre de jours à passer sur la réalisation d''un diagnostic pour cette MAEC]]*Tableau5[[#This Row],[Coût-jour pour la réalisation d''un diagnostic pour cette MAEC]]</f>
        <v>0</v>
      </c>
      <c r="T71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2" spans="2:20" x14ac:dyDescent="0.3">
      <c r="B72" s="6" t="s">
        <v>140</v>
      </c>
      <c r="C72" s="6" t="s">
        <v>84</v>
      </c>
      <c r="D72" s="31">
        <v>201</v>
      </c>
      <c r="E72" s="32">
        <v>170</v>
      </c>
      <c r="F72" s="31">
        <v>170850</v>
      </c>
      <c r="G72" s="31"/>
      <c r="H72" s="31"/>
      <c r="I72" s="32"/>
      <c r="J72" s="32"/>
      <c r="K72" s="32"/>
      <c r="L72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2" s="32"/>
      <c r="N72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2" s="31">
        <f>Tableau5[[#This Row],[Plafond € sur 5 ans / agriculteur (hors cumul familles MAEC)]]*Tableau5[[#This Row],[dont Nombre d''agriculteurs en reconduction d''une MAEC qui se termine en 2025]]</f>
        <v>0</v>
      </c>
      <c r="P72" s="31">
        <f>Tableau5[[#This Row],[Plafond € sur 5 ans / agriculteur (hors cumul familles MAEC)]]*Tableau5[[#This Row],[dont Nombre nouveaux agriculteurs]]</f>
        <v>0</v>
      </c>
      <c r="Q72" s="57"/>
      <c r="R72" s="49"/>
      <c r="S72" s="49">
        <f>Tableau5[[#This Row],[Nombre de jours à passer sur la réalisation d''un diagnostic pour cette MAEC]]*Tableau5[[#This Row],[Coût-jour pour la réalisation d''un diagnostic pour cette MAEC]]</f>
        <v>0</v>
      </c>
      <c r="T72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3" spans="2:20" x14ac:dyDescent="0.3">
      <c r="B73" s="6" t="s">
        <v>140</v>
      </c>
      <c r="C73" s="6" t="s">
        <v>85</v>
      </c>
      <c r="D73" s="31">
        <v>201</v>
      </c>
      <c r="E73" s="32">
        <v>85</v>
      </c>
      <c r="F73" s="31">
        <v>85425</v>
      </c>
      <c r="G73" s="31"/>
      <c r="H73" s="31"/>
      <c r="I73" s="32"/>
      <c r="J73" s="32"/>
      <c r="K73" s="32"/>
      <c r="L73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3" s="32"/>
      <c r="N73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3" s="31">
        <f>Tableau5[[#This Row],[Plafond € sur 5 ans / agriculteur (hors cumul familles MAEC)]]*Tableau5[[#This Row],[dont Nombre d''agriculteurs en reconduction d''une MAEC qui se termine en 2025]]</f>
        <v>0</v>
      </c>
      <c r="P73" s="31">
        <f>Tableau5[[#This Row],[Plafond € sur 5 ans / agriculteur (hors cumul familles MAEC)]]*Tableau5[[#This Row],[dont Nombre nouveaux agriculteurs]]</f>
        <v>0</v>
      </c>
      <c r="Q73" s="57"/>
      <c r="R73" s="49"/>
      <c r="S73" s="49">
        <f>Tableau5[[#This Row],[Nombre de jours à passer sur la réalisation d''un diagnostic pour cette MAEC]]*Tableau5[[#This Row],[Coût-jour pour la réalisation d''un diagnostic pour cette MAEC]]</f>
        <v>0</v>
      </c>
      <c r="T73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4" spans="2:20" x14ac:dyDescent="0.3">
      <c r="B74" s="6" t="s">
        <v>141</v>
      </c>
      <c r="C74" s="6" t="s">
        <v>86</v>
      </c>
      <c r="D74" s="31">
        <v>306</v>
      </c>
      <c r="E74" s="32">
        <v>170</v>
      </c>
      <c r="F74" s="31">
        <v>260100</v>
      </c>
      <c r="G74" s="31"/>
      <c r="H74" s="31"/>
      <c r="I74" s="32"/>
      <c r="J74" s="32"/>
      <c r="K74" s="32"/>
      <c r="L74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4" s="32"/>
      <c r="N74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4" s="31">
        <f>Tableau5[[#This Row],[Plafond € sur 5 ans / agriculteur (hors cumul familles MAEC)]]*Tableau5[[#This Row],[dont Nombre d''agriculteurs en reconduction d''une MAEC qui se termine en 2025]]</f>
        <v>0</v>
      </c>
      <c r="P74" s="31">
        <f>Tableau5[[#This Row],[Plafond € sur 5 ans / agriculteur (hors cumul familles MAEC)]]*Tableau5[[#This Row],[dont Nombre nouveaux agriculteurs]]</f>
        <v>0</v>
      </c>
      <c r="Q74" s="57"/>
      <c r="R74" s="49"/>
      <c r="S74" s="49">
        <f>Tableau5[[#This Row],[Nombre de jours à passer sur la réalisation d''un diagnostic pour cette MAEC]]*Tableau5[[#This Row],[Coût-jour pour la réalisation d''un diagnostic pour cette MAEC]]</f>
        <v>0</v>
      </c>
      <c r="T74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5" spans="2:20" x14ac:dyDescent="0.3">
      <c r="B75" s="6" t="s">
        <v>141</v>
      </c>
      <c r="C75" s="6" t="s">
        <v>87</v>
      </c>
      <c r="D75" s="31">
        <v>306</v>
      </c>
      <c r="E75" s="32">
        <v>85</v>
      </c>
      <c r="F75" s="31">
        <v>130050</v>
      </c>
      <c r="G75" s="31"/>
      <c r="H75" s="31"/>
      <c r="I75" s="32"/>
      <c r="J75" s="32"/>
      <c r="K75" s="32"/>
      <c r="L75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5" s="32"/>
      <c r="N75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5" s="31">
        <f>Tableau5[[#This Row],[Plafond € sur 5 ans / agriculteur (hors cumul familles MAEC)]]*Tableau5[[#This Row],[dont Nombre d''agriculteurs en reconduction d''une MAEC qui se termine en 2025]]</f>
        <v>0</v>
      </c>
      <c r="P75" s="31">
        <f>Tableau5[[#This Row],[Plafond € sur 5 ans / agriculteur (hors cumul familles MAEC)]]*Tableau5[[#This Row],[dont Nombre nouveaux agriculteurs]]</f>
        <v>0</v>
      </c>
      <c r="Q75" s="57"/>
      <c r="R75" s="49"/>
      <c r="S75" s="49">
        <f>Tableau5[[#This Row],[Nombre de jours à passer sur la réalisation d''un diagnostic pour cette MAEC]]*Tableau5[[#This Row],[Coût-jour pour la réalisation d''un diagnostic pour cette MAEC]]</f>
        <v>0</v>
      </c>
      <c r="T75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6" spans="2:20" x14ac:dyDescent="0.3">
      <c r="B76" s="6" t="s">
        <v>142</v>
      </c>
      <c r="C76" s="6" t="s">
        <v>88</v>
      </c>
      <c r="D76" s="31">
        <v>149</v>
      </c>
      <c r="E76" s="32">
        <v>170</v>
      </c>
      <c r="F76" s="31">
        <v>126650</v>
      </c>
      <c r="G76" s="31"/>
      <c r="H76" s="31"/>
      <c r="I76" s="32"/>
      <c r="J76" s="32"/>
      <c r="K76" s="32"/>
      <c r="L76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6" s="32"/>
      <c r="N76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6" s="31">
        <f>Tableau5[[#This Row],[Plafond € sur 5 ans / agriculteur (hors cumul familles MAEC)]]*Tableau5[[#This Row],[dont Nombre d''agriculteurs en reconduction d''une MAEC qui se termine en 2025]]</f>
        <v>0</v>
      </c>
      <c r="P76" s="31">
        <f>Tableau5[[#This Row],[Plafond € sur 5 ans / agriculteur (hors cumul familles MAEC)]]*Tableau5[[#This Row],[dont Nombre nouveaux agriculteurs]]</f>
        <v>0</v>
      </c>
      <c r="Q76" s="57"/>
      <c r="R76" s="49"/>
      <c r="S76" s="49">
        <f>Tableau5[[#This Row],[Nombre de jours à passer sur la réalisation d''un diagnostic pour cette MAEC]]*Tableau5[[#This Row],[Coût-jour pour la réalisation d''un diagnostic pour cette MAEC]]</f>
        <v>0</v>
      </c>
      <c r="T76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7" spans="2:20" x14ac:dyDescent="0.3">
      <c r="B77" s="6" t="s">
        <v>142</v>
      </c>
      <c r="C77" s="6" t="s">
        <v>89</v>
      </c>
      <c r="D77" s="31">
        <v>149</v>
      </c>
      <c r="E77" s="32">
        <v>85</v>
      </c>
      <c r="F77" s="31">
        <v>63325</v>
      </c>
      <c r="G77" s="31"/>
      <c r="H77" s="31"/>
      <c r="I77" s="32"/>
      <c r="J77" s="32"/>
      <c r="K77" s="32"/>
      <c r="L77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7" s="32"/>
      <c r="N77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7" s="31">
        <f>Tableau5[[#This Row],[Plafond € sur 5 ans / agriculteur (hors cumul familles MAEC)]]*Tableau5[[#This Row],[dont Nombre d''agriculteurs en reconduction d''une MAEC qui se termine en 2025]]</f>
        <v>0</v>
      </c>
      <c r="P77" s="31">
        <f>Tableau5[[#This Row],[Plafond € sur 5 ans / agriculteur (hors cumul familles MAEC)]]*Tableau5[[#This Row],[dont Nombre nouveaux agriculteurs]]</f>
        <v>0</v>
      </c>
      <c r="Q77" s="57"/>
      <c r="R77" s="49"/>
      <c r="S77" s="49">
        <f>Tableau5[[#This Row],[Nombre de jours à passer sur la réalisation d''un diagnostic pour cette MAEC]]*Tableau5[[#This Row],[Coût-jour pour la réalisation d''un diagnostic pour cette MAEC]]</f>
        <v>0</v>
      </c>
      <c r="T77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8" spans="2:20" x14ac:dyDescent="0.3">
      <c r="B78" s="6" t="s">
        <v>143</v>
      </c>
      <c r="C78" s="6" t="s">
        <v>90</v>
      </c>
      <c r="D78" s="31">
        <v>165</v>
      </c>
      <c r="E78" s="32">
        <v>170</v>
      </c>
      <c r="F78" s="31">
        <v>140250</v>
      </c>
      <c r="G78" s="31"/>
      <c r="H78" s="31"/>
      <c r="I78" s="32"/>
      <c r="J78" s="32"/>
      <c r="K78" s="32"/>
      <c r="L78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8" s="32"/>
      <c r="N78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8" s="31">
        <f>Tableau5[[#This Row],[Plafond € sur 5 ans / agriculteur (hors cumul familles MAEC)]]*Tableau5[[#This Row],[dont Nombre d''agriculteurs en reconduction d''une MAEC qui se termine en 2025]]</f>
        <v>0</v>
      </c>
      <c r="P78" s="31">
        <f>Tableau5[[#This Row],[Plafond € sur 5 ans / agriculteur (hors cumul familles MAEC)]]*Tableau5[[#This Row],[dont Nombre nouveaux agriculteurs]]</f>
        <v>0</v>
      </c>
      <c r="Q78" s="57"/>
      <c r="R78" s="49"/>
      <c r="S78" s="49">
        <f>Tableau5[[#This Row],[Nombre de jours à passer sur la réalisation d''un diagnostic pour cette MAEC]]*Tableau5[[#This Row],[Coût-jour pour la réalisation d''un diagnostic pour cette MAEC]]</f>
        <v>0</v>
      </c>
      <c r="T78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79" spans="2:20" x14ac:dyDescent="0.3">
      <c r="B79" s="6" t="s">
        <v>143</v>
      </c>
      <c r="C79" s="6" t="s">
        <v>91</v>
      </c>
      <c r="D79" s="31">
        <v>165</v>
      </c>
      <c r="E79" s="32">
        <v>85</v>
      </c>
      <c r="F79" s="31">
        <v>70125</v>
      </c>
      <c r="G79" s="31"/>
      <c r="H79" s="31"/>
      <c r="I79" s="32"/>
      <c r="J79" s="32"/>
      <c r="K79" s="32"/>
      <c r="L79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79" s="32"/>
      <c r="N79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79" s="31">
        <f>Tableau5[[#This Row],[Plafond € sur 5 ans / agriculteur (hors cumul familles MAEC)]]*Tableau5[[#This Row],[dont Nombre d''agriculteurs en reconduction d''une MAEC qui se termine en 2025]]</f>
        <v>0</v>
      </c>
      <c r="P79" s="31">
        <f>Tableau5[[#This Row],[Plafond € sur 5 ans / agriculteur (hors cumul familles MAEC)]]*Tableau5[[#This Row],[dont Nombre nouveaux agriculteurs]]</f>
        <v>0</v>
      </c>
      <c r="Q79" s="57"/>
      <c r="R79" s="49"/>
      <c r="S79" s="49">
        <f>Tableau5[[#This Row],[Nombre de jours à passer sur la réalisation d''un diagnostic pour cette MAEC]]*Tableau5[[#This Row],[Coût-jour pour la réalisation d''un diagnostic pour cette MAEC]]</f>
        <v>0</v>
      </c>
      <c r="T79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0" spans="2:20" x14ac:dyDescent="0.3">
      <c r="B80" s="6" t="s">
        <v>144</v>
      </c>
      <c r="C80" s="6" t="s">
        <v>92</v>
      </c>
      <c r="D80" s="31">
        <v>229</v>
      </c>
      <c r="E80" s="32">
        <v>170</v>
      </c>
      <c r="F80" s="31">
        <v>194650</v>
      </c>
      <c r="G80" s="31"/>
      <c r="H80" s="31"/>
      <c r="I80" s="32"/>
      <c r="J80" s="32"/>
      <c r="K80" s="32"/>
      <c r="L80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0" s="32"/>
      <c r="N80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0" s="31">
        <f>Tableau5[[#This Row],[Plafond € sur 5 ans / agriculteur (hors cumul familles MAEC)]]*Tableau5[[#This Row],[dont Nombre d''agriculteurs en reconduction d''une MAEC qui se termine en 2025]]</f>
        <v>0</v>
      </c>
      <c r="P80" s="31">
        <f>Tableau5[[#This Row],[Plafond € sur 5 ans / agriculteur (hors cumul familles MAEC)]]*Tableau5[[#This Row],[dont Nombre nouveaux agriculteurs]]</f>
        <v>0</v>
      </c>
      <c r="Q80" s="57"/>
      <c r="R80" s="49"/>
      <c r="S80" s="49">
        <f>Tableau5[[#This Row],[Nombre de jours à passer sur la réalisation d''un diagnostic pour cette MAEC]]*Tableau5[[#This Row],[Coût-jour pour la réalisation d''un diagnostic pour cette MAEC]]</f>
        <v>0</v>
      </c>
      <c r="T80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1" spans="2:20" x14ac:dyDescent="0.3">
      <c r="B81" s="6" t="s">
        <v>144</v>
      </c>
      <c r="C81" s="6" t="s">
        <v>93</v>
      </c>
      <c r="D81" s="31">
        <v>229</v>
      </c>
      <c r="E81" s="32">
        <v>85</v>
      </c>
      <c r="F81" s="31">
        <v>97325</v>
      </c>
      <c r="G81" s="31"/>
      <c r="H81" s="31"/>
      <c r="I81" s="32"/>
      <c r="J81" s="32"/>
      <c r="K81" s="32"/>
      <c r="L81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1" s="32"/>
      <c r="N81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1" s="31">
        <f>Tableau5[[#This Row],[Plafond € sur 5 ans / agriculteur (hors cumul familles MAEC)]]*Tableau5[[#This Row],[dont Nombre d''agriculteurs en reconduction d''une MAEC qui se termine en 2025]]</f>
        <v>0</v>
      </c>
      <c r="P81" s="31">
        <f>Tableau5[[#This Row],[Plafond € sur 5 ans / agriculteur (hors cumul familles MAEC)]]*Tableau5[[#This Row],[dont Nombre nouveaux agriculteurs]]</f>
        <v>0</v>
      </c>
      <c r="Q81" s="57"/>
      <c r="R81" s="49"/>
      <c r="S81" s="49">
        <f>Tableau5[[#This Row],[Nombre de jours à passer sur la réalisation d''un diagnostic pour cette MAEC]]*Tableau5[[#This Row],[Coût-jour pour la réalisation d''un diagnostic pour cette MAEC]]</f>
        <v>0</v>
      </c>
      <c r="T81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2" spans="2:20" x14ac:dyDescent="0.3">
      <c r="B82" s="6" t="s">
        <v>145</v>
      </c>
      <c r="C82" s="6" t="s">
        <v>94</v>
      </c>
      <c r="D82" s="31">
        <v>51</v>
      </c>
      <c r="E82" s="32">
        <v>196.07843137254903</v>
      </c>
      <c r="F82" s="31">
        <v>50000</v>
      </c>
      <c r="G82" s="31"/>
      <c r="H82" s="31"/>
      <c r="I82" s="32"/>
      <c r="J82" s="32"/>
      <c r="K82" s="32"/>
      <c r="L82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2" s="32"/>
      <c r="N82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2" s="31">
        <f>Tableau5[[#This Row],[Plafond € sur 5 ans / agriculteur (hors cumul familles MAEC)]]*Tableau5[[#This Row],[dont Nombre d''agriculteurs en reconduction d''une MAEC qui se termine en 2025]]</f>
        <v>0</v>
      </c>
      <c r="P82" s="31">
        <f>Tableau5[[#This Row],[Plafond € sur 5 ans / agriculteur (hors cumul familles MAEC)]]*Tableau5[[#This Row],[dont Nombre nouveaux agriculteurs]]</f>
        <v>0</v>
      </c>
      <c r="Q82" s="57"/>
      <c r="R82" s="49"/>
      <c r="S82" s="49">
        <f>Tableau5[[#This Row],[Nombre de jours à passer sur la réalisation d''un diagnostic pour cette MAEC]]*Tableau5[[#This Row],[Coût-jour pour la réalisation d''un diagnostic pour cette MAEC]]</f>
        <v>0</v>
      </c>
      <c r="T82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3" spans="2:20" x14ac:dyDescent="0.3">
      <c r="B83" s="6" t="s">
        <v>95</v>
      </c>
      <c r="C83" s="6" t="s">
        <v>95</v>
      </c>
      <c r="D83" s="31">
        <v>88</v>
      </c>
      <c r="E83" s="32">
        <v>110</v>
      </c>
      <c r="F83" s="31">
        <v>48400</v>
      </c>
      <c r="G83" s="31"/>
      <c r="H83" s="31"/>
      <c r="I83" s="32"/>
      <c r="J83" s="32"/>
      <c r="K83" s="32"/>
      <c r="L83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3" s="32"/>
      <c r="N83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3" s="31">
        <f>Tableau5[[#This Row],[Plafond € sur 5 ans / agriculteur (hors cumul familles MAEC)]]*Tableau5[[#This Row],[dont Nombre d''agriculteurs en reconduction d''une MAEC qui se termine en 2025]]</f>
        <v>0</v>
      </c>
      <c r="P83" s="31">
        <f>Tableau5[[#This Row],[Plafond € sur 5 ans / agriculteur (hors cumul familles MAEC)]]*Tableau5[[#This Row],[dont Nombre nouveaux agriculteurs]]</f>
        <v>0</v>
      </c>
      <c r="Q83" s="57"/>
      <c r="R83" s="49"/>
      <c r="S83" s="49">
        <f>Tableau5[[#This Row],[Nombre de jours à passer sur la réalisation d''un diagnostic pour cette MAEC]]*Tableau5[[#This Row],[Coût-jour pour la réalisation d''un diagnostic pour cette MAEC]]</f>
        <v>0</v>
      </c>
      <c r="T83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4" spans="2:20" x14ac:dyDescent="0.3">
      <c r="B84" s="6" t="s">
        <v>146</v>
      </c>
      <c r="C84" s="6" t="s">
        <v>96</v>
      </c>
      <c r="D84" s="31">
        <v>72</v>
      </c>
      <c r="E84" s="32">
        <v>138.88888888888889</v>
      </c>
      <c r="F84" s="31">
        <v>50000</v>
      </c>
      <c r="G84" s="31"/>
      <c r="H84" s="31"/>
      <c r="I84" s="32"/>
      <c r="J84" s="32"/>
      <c r="K84" s="32"/>
      <c r="L84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4" s="32"/>
      <c r="N84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4" s="31">
        <f>Tableau5[[#This Row],[Plafond € sur 5 ans / agriculteur (hors cumul familles MAEC)]]*Tableau5[[#This Row],[dont Nombre d''agriculteurs en reconduction d''une MAEC qui se termine en 2025]]</f>
        <v>0</v>
      </c>
      <c r="P84" s="31">
        <f>Tableau5[[#This Row],[Plafond € sur 5 ans / agriculteur (hors cumul familles MAEC)]]*Tableau5[[#This Row],[dont Nombre nouveaux agriculteurs]]</f>
        <v>0</v>
      </c>
      <c r="Q84" s="57"/>
      <c r="R84" s="49"/>
      <c r="S84" s="49">
        <f>Tableau5[[#This Row],[Nombre de jours à passer sur la réalisation d''un diagnostic pour cette MAEC]]*Tableau5[[#This Row],[Coût-jour pour la réalisation d''un diagnostic pour cette MAEC]]</f>
        <v>0</v>
      </c>
      <c r="T84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5" spans="2:20" x14ac:dyDescent="0.3">
      <c r="B85" s="6" t="s">
        <v>147</v>
      </c>
      <c r="C85" s="6" t="s">
        <v>97</v>
      </c>
      <c r="D85" s="31">
        <v>132</v>
      </c>
      <c r="E85" s="32">
        <v>75.757575757575751</v>
      </c>
      <c r="F85" s="31">
        <v>50000</v>
      </c>
      <c r="G85" s="31"/>
      <c r="H85" s="31"/>
      <c r="I85" s="32"/>
      <c r="J85" s="32"/>
      <c r="K85" s="32"/>
      <c r="L85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5" s="32"/>
      <c r="N85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5" s="31">
        <f>Tableau5[[#This Row],[Plafond € sur 5 ans / agriculteur (hors cumul familles MAEC)]]*Tableau5[[#This Row],[dont Nombre d''agriculteurs en reconduction d''une MAEC qui se termine en 2025]]</f>
        <v>0</v>
      </c>
      <c r="P85" s="31">
        <f>Tableau5[[#This Row],[Plafond € sur 5 ans / agriculteur (hors cumul familles MAEC)]]*Tableau5[[#This Row],[dont Nombre nouveaux agriculteurs]]</f>
        <v>0</v>
      </c>
      <c r="Q85" s="57"/>
      <c r="R85" s="49"/>
      <c r="S85" s="49">
        <f>Tableau5[[#This Row],[Nombre de jours à passer sur la réalisation d''un diagnostic pour cette MAEC]]*Tableau5[[#This Row],[Coût-jour pour la réalisation d''un diagnostic pour cette MAEC]]</f>
        <v>0</v>
      </c>
      <c r="T85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6" spans="2:20" x14ac:dyDescent="0.3">
      <c r="B86" s="6" t="s">
        <v>98</v>
      </c>
      <c r="C86" s="6" t="s">
        <v>98</v>
      </c>
      <c r="D86" s="31">
        <v>104</v>
      </c>
      <c r="E86" s="32">
        <v>110</v>
      </c>
      <c r="F86" s="31">
        <v>57200</v>
      </c>
      <c r="G86" s="31"/>
      <c r="H86" s="31"/>
      <c r="I86" s="32"/>
      <c r="J86" s="32"/>
      <c r="K86" s="32"/>
      <c r="L86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6" s="32"/>
      <c r="N86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6" s="31">
        <f>Tableau5[[#This Row],[Plafond € sur 5 ans / agriculteur (hors cumul familles MAEC)]]*Tableau5[[#This Row],[dont Nombre d''agriculteurs en reconduction d''une MAEC qui se termine en 2025]]</f>
        <v>0</v>
      </c>
      <c r="P86" s="31">
        <f>Tableau5[[#This Row],[Plafond € sur 5 ans / agriculteur (hors cumul familles MAEC)]]*Tableau5[[#This Row],[dont Nombre nouveaux agriculteurs]]</f>
        <v>0</v>
      </c>
      <c r="Q86" s="57"/>
      <c r="R86" s="49"/>
      <c r="S86" s="49">
        <f>Tableau5[[#This Row],[Nombre de jours à passer sur la réalisation d''un diagnostic pour cette MAEC]]*Tableau5[[#This Row],[Coût-jour pour la réalisation d''un diagnostic pour cette MAEC]]</f>
        <v>0</v>
      </c>
      <c r="T86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7" spans="2:20" x14ac:dyDescent="0.3">
      <c r="B87" s="6" t="s">
        <v>99</v>
      </c>
      <c r="C87" s="6" t="s">
        <v>99</v>
      </c>
      <c r="D87" s="31">
        <v>158</v>
      </c>
      <c r="E87" s="32">
        <v>120</v>
      </c>
      <c r="F87" s="31">
        <v>94800</v>
      </c>
      <c r="G87" s="31"/>
      <c r="H87" s="31"/>
      <c r="I87" s="32"/>
      <c r="J87" s="32"/>
      <c r="K87" s="32"/>
      <c r="L87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7" s="32"/>
      <c r="N87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7" s="31">
        <f>Tableau5[[#This Row],[Plafond € sur 5 ans / agriculteur (hors cumul familles MAEC)]]*Tableau5[[#This Row],[dont Nombre d''agriculteurs en reconduction d''une MAEC qui se termine en 2025]]</f>
        <v>0</v>
      </c>
      <c r="P87" s="31">
        <f>Tableau5[[#This Row],[Plafond € sur 5 ans / agriculteur (hors cumul familles MAEC)]]*Tableau5[[#This Row],[dont Nombre nouveaux agriculteurs]]</f>
        <v>0</v>
      </c>
      <c r="Q87" s="57"/>
      <c r="R87" s="49"/>
      <c r="S87" s="49">
        <f>Tableau5[[#This Row],[Nombre de jours à passer sur la réalisation d''un diagnostic pour cette MAEC]]*Tableau5[[#This Row],[Coût-jour pour la réalisation d''un diagnostic pour cette MAEC]]</f>
        <v>0</v>
      </c>
      <c r="T87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8" spans="2:20" x14ac:dyDescent="0.3">
      <c r="B88" s="6" t="s">
        <v>100</v>
      </c>
      <c r="C88" s="6" t="s">
        <v>100</v>
      </c>
      <c r="D88" s="31">
        <v>317</v>
      </c>
      <c r="E88" s="32">
        <v>27</v>
      </c>
      <c r="F88" s="31">
        <v>42795</v>
      </c>
      <c r="G88" s="31"/>
      <c r="H88" s="31"/>
      <c r="I88" s="32"/>
      <c r="J88" s="32"/>
      <c r="K88" s="32"/>
      <c r="L88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8" s="32"/>
      <c r="N88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8" s="31">
        <f>Tableau5[[#This Row],[Plafond € sur 5 ans / agriculteur (hors cumul familles MAEC)]]*Tableau5[[#This Row],[dont Nombre d''agriculteurs en reconduction d''une MAEC qui se termine en 2025]]</f>
        <v>0</v>
      </c>
      <c r="P88" s="31">
        <f>Tableau5[[#This Row],[Plafond € sur 5 ans / agriculteur (hors cumul familles MAEC)]]*Tableau5[[#This Row],[dont Nombre nouveaux agriculteurs]]</f>
        <v>0</v>
      </c>
      <c r="Q88" s="57"/>
      <c r="R88" s="49"/>
      <c r="S88" s="49">
        <f>Tableau5[[#This Row],[Nombre de jours à passer sur la réalisation d''un diagnostic pour cette MAEC]]*Tableau5[[#This Row],[Coût-jour pour la réalisation d''un diagnostic pour cette MAEC]]</f>
        <v>0</v>
      </c>
      <c r="T88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89" spans="2:20" x14ac:dyDescent="0.3">
      <c r="B89" s="6" t="s">
        <v>101</v>
      </c>
      <c r="C89" s="6" t="s">
        <v>101</v>
      </c>
      <c r="D89" s="31">
        <v>350</v>
      </c>
      <c r="E89" s="32">
        <v>27</v>
      </c>
      <c r="F89" s="31">
        <v>47250</v>
      </c>
      <c r="G89" s="31"/>
      <c r="H89" s="31"/>
      <c r="I89" s="32"/>
      <c r="J89" s="32"/>
      <c r="K89" s="32"/>
      <c r="L89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89" s="32"/>
      <c r="N89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89" s="31">
        <f>Tableau5[[#This Row],[Plafond € sur 5 ans / agriculteur (hors cumul familles MAEC)]]*Tableau5[[#This Row],[dont Nombre d''agriculteurs en reconduction d''une MAEC qui se termine en 2025]]</f>
        <v>0</v>
      </c>
      <c r="P89" s="31">
        <f>Tableau5[[#This Row],[Plafond € sur 5 ans / agriculteur (hors cumul familles MAEC)]]*Tableau5[[#This Row],[dont Nombre nouveaux agriculteurs]]</f>
        <v>0</v>
      </c>
      <c r="Q89" s="57"/>
      <c r="R89" s="49"/>
      <c r="S89" s="49">
        <f>Tableau5[[#This Row],[Nombre de jours à passer sur la réalisation d''un diagnostic pour cette MAEC]]*Tableau5[[#This Row],[Coût-jour pour la réalisation d''un diagnostic pour cette MAEC]]</f>
        <v>0</v>
      </c>
      <c r="T89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90" spans="2:20" x14ac:dyDescent="0.3">
      <c r="B90" s="6" t="s">
        <v>102</v>
      </c>
      <c r="C90" s="6" t="s">
        <v>102</v>
      </c>
      <c r="D90" s="31">
        <v>92</v>
      </c>
      <c r="E90" s="32">
        <v>85</v>
      </c>
      <c r="F90" s="31">
        <v>39100</v>
      </c>
      <c r="G90" s="31"/>
      <c r="H90" s="31"/>
      <c r="I90" s="32"/>
      <c r="J90" s="32"/>
      <c r="K90" s="32"/>
      <c r="L90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90" s="32"/>
      <c r="N90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90" s="31">
        <f>Tableau5[[#This Row],[Plafond € sur 5 ans / agriculteur (hors cumul familles MAEC)]]*Tableau5[[#This Row],[dont Nombre d''agriculteurs en reconduction d''une MAEC qui se termine en 2025]]</f>
        <v>0</v>
      </c>
      <c r="P90" s="31">
        <f>Tableau5[[#This Row],[Plafond € sur 5 ans / agriculteur (hors cumul familles MAEC)]]*Tableau5[[#This Row],[dont Nombre nouveaux agriculteurs]]</f>
        <v>0</v>
      </c>
      <c r="Q90" s="57"/>
      <c r="R90" s="49"/>
      <c r="S90" s="49">
        <f>Tableau5[[#This Row],[Nombre de jours à passer sur la réalisation d''un diagnostic pour cette MAEC]]*Tableau5[[#This Row],[Coût-jour pour la réalisation d''un diagnostic pour cette MAEC]]</f>
        <v>0</v>
      </c>
      <c r="T90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91" spans="2:20" x14ac:dyDescent="0.3">
      <c r="B91" s="6" t="s">
        <v>103</v>
      </c>
      <c r="C91" s="6" t="s">
        <v>103</v>
      </c>
      <c r="D91" s="31">
        <v>69</v>
      </c>
      <c r="E91" s="32">
        <v>90</v>
      </c>
      <c r="F91" s="31">
        <v>31050</v>
      </c>
      <c r="G91" s="31"/>
      <c r="H91" s="31"/>
      <c r="I91" s="32"/>
      <c r="J91" s="32"/>
      <c r="K91" s="32"/>
      <c r="L91" s="32">
        <f>Tableau5[[#This Row],[Nombre total d''agriculteurs identifiés et/ou pressentis par MAEC 
Pensez à prendre en compte ici le nombre d''associés GAEC, le cas échéant. ]]-Tableau5[[#This Row],[dont Nombre d''agriculteurs en reconduction d''une MAEC qui se termine en 2025]]</f>
        <v>0</v>
      </c>
      <c r="M91" s="32"/>
      <c r="N91" s="33">
        <f>Tableau5[[#This Row],[Plafond € sur 5 ans / agriculteur (hors cumul familles MAEC)]]*Tableau5[[#This Row],[Nombre total d''agriculteurs identifiés et/ou pressentis par MAEC 
Pensez à prendre en compte ici le nombre d''associés GAEC, le cas échéant. ]]</f>
        <v>0</v>
      </c>
      <c r="O91" s="31">
        <f>Tableau5[[#This Row],[Plafond € sur 5 ans / agriculteur (hors cumul familles MAEC)]]*Tableau5[[#This Row],[dont Nombre d''agriculteurs en reconduction d''une MAEC qui se termine en 2025]]</f>
        <v>0</v>
      </c>
      <c r="P91" s="31">
        <f>Tableau5[[#This Row],[Plafond € sur 5 ans / agriculteur (hors cumul familles MAEC)]]*Tableau5[[#This Row],[dont Nombre nouveaux agriculteurs]]</f>
        <v>0</v>
      </c>
      <c r="Q91" s="57"/>
      <c r="R91" s="49"/>
      <c r="S91" s="49">
        <f>Tableau5[[#This Row],[Nombre de jours à passer sur la réalisation d''un diagnostic pour cette MAEC]]*Tableau5[[#This Row],[Coût-jour pour la réalisation d''un diagnostic pour cette MAEC]]</f>
        <v>0</v>
      </c>
      <c r="T91" s="31">
        <f>Tableau5[[#This Row],[Coût pour la réalisation d''un diagnostic pour cette MAEC ("Nombre de jours réalisation diag" * "Coût-jour diag")]]*Tableau5[[#This Row],[Nombre total d''agriculteurs identifiés et/ou pressentis par MAEC 
Pensez à prendre en compte ici le nombre d''associés GAEC, le cas échéant. ]]</f>
        <v>0</v>
      </c>
    </row>
    <row r="92" spans="2:20" x14ac:dyDescent="0.3">
      <c r="B92" s="79" t="s">
        <v>149</v>
      </c>
      <c r="C92" s="80"/>
      <c r="D92" s="81"/>
      <c r="E92" s="80"/>
      <c r="F92" s="81"/>
      <c r="G92" s="81"/>
      <c r="H92" s="81"/>
      <c r="I92" s="82">
        <f>SUM(Tableau5[Nombre total d''agriculteurs identifiés et/ou pressentis par MAEC 
Pensez à prendre en compte ici le nombre d''associés GAEC, le cas échéant. ])</f>
        <v>0</v>
      </c>
      <c r="J92" s="80"/>
      <c r="K92" s="80"/>
      <c r="L92" s="83">
        <f>SUM(Tableau5[dont Nombre nouveaux agriculteurs])</f>
        <v>0</v>
      </c>
      <c r="M92" s="83"/>
      <c r="N92" s="84">
        <f>SUM(Tableau5[Besoins en crédits ("Plafonds sur 5 ans" * "Nombre d''agriculteurs identifiés par MAEC")])</f>
        <v>0</v>
      </c>
      <c r="O92" s="81">
        <f>SUM(Tableau5[dont Besoins en crédits concernant les agriculteurs en reconduction d''une MAEC qui se termine en 2025 ("Plafonds sur 5 ans" * "Nombre agri en reconduction")])</f>
        <v>0</v>
      </c>
      <c r="P92" s="81">
        <f>SUM(Tableau5[dont Besoins en crédits concernant les nouveaux agriculteurs  ("Plafonds sur 5 ans" * "Nombre nouveaux agri")])</f>
        <v>0</v>
      </c>
      <c r="Q92" s="85"/>
      <c r="R92"/>
      <c r="S92"/>
      <c r="T92" s="81">
        <f>SUM(Tableau5[Coût total pour la réalisation des diagnostics de cette MAEC ("Nombre total d''agriculteurs par MAEC" * "Nombre de jours réalisation diagnostic" *coût-jour diagnostic" )])</f>
        <v>0</v>
      </c>
    </row>
  </sheetData>
  <mergeCells count="18">
    <mergeCell ref="Q19:T19"/>
    <mergeCell ref="J9:K9"/>
    <mergeCell ref="B7:G7"/>
    <mergeCell ref="B2:J2"/>
    <mergeCell ref="H3:I3"/>
    <mergeCell ref="H4:I4"/>
    <mergeCell ref="H5:I5"/>
    <mergeCell ref="H6:I6"/>
    <mergeCell ref="B1:J1"/>
    <mergeCell ref="B3:G3"/>
    <mergeCell ref="B4:G4"/>
    <mergeCell ref="B5:G5"/>
    <mergeCell ref="B6:G6"/>
    <mergeCell ref="H7:I7"/>
    <mergeCell ref="G19:I19"/>
    <mergeCell ref="C15:E15"/>
    <mergeCell ref="F15:G15"/>
    <mergeCell ref="B11:C11"/>
  </mergeCells>
  <pageMargins left="0.7" right="0.7" top="0.75" bottom="0.75" header="0.3" footer="0.3"/>
  <pageSetup paperSize="8" scale="40" orientation="landscape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LIST!$A$12:$A$13</xm:f>
          </x14:formula1>
          <xm:sqref>K21:K91 M21:M91</xm:sqref>
        </x14:dataValidation>
        <x14:dataValidation type="list" allowBlank="1" showInputMessage="1" showErrorMessage="1">
          <x14:formula1>
            <xm:f>LIST!$A$15:$A$19</xm:f>
          </x14:formula1>
          <xm:sqref>H21:H91</xm:sqref>
        </x14:dataValidation>
        <x14:dataValidation type="list" allowBlank="1" showInputMessage="1" showErrorMessage="1">
          <x14:formula1>
            <xm:f>LIST!$H$3:$H$7</xm:f>
          </x14:formula1>
          <xm:sqref>C17:E18</xm:sqref>
        </x14:dataValidation>
        <x14:dataValidation type="list" allowBlank="1" showInputMessage="1" showErrorMessage="1">
          <x14:formula1>
            <xm:f>LIST!$J$3:$J$17</xm:f>
          </x14:formula1>
          <xm:sqref>G21:G91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92"/>
  <sheetViews>
    <sheetView showGridLines="0" topLeftCell="A7" zoomScale="80" zoomScaleNormal="80" workbookViewId="0">
      <selection activeCell="J16" sqref="J16:K16"/>
    </sheetView>
  </sheetViews>
  <sheetFormatPr baseColWidth="10" defaultColWidth="11.5546875" defaultRowHeight="14.4" x14ac:dyDescent="0.3"/>
  <cols>
    <col min="1" max="1" width="11.5546875" style="3"/>
    <col min="2" max="2" width="9.33203125" style="3" customWidth="1"/>
    <col min="3" max="3" width="29.33203125" style="3" customWidth="1"/>
    <col min="4" max="4" width="36.33203125" style="3" customWidth="1"/>
    <col min="5" max="5" width="35.6640625" style="3" customWidth="1"/>
    <col min="6" max="6" width="27.33203125" style="3" customWidth="1"/>
    <col min="7" max="7" width="28.109375" style="3" customWidth="1"/>
    <col min="8" max="8" width="26.88671875" style="3" customWidth="1"/>
    <col min="9" max="9" width="23.44140625" style="3" customWidth="1"/>
    <col min="10" max="10" width="25.6640625" style="3" customWidth="1"/>
    <col min="11" max="11" width="18.6640625" style="3" customWidth="1"/>
    <col min="12" max="12" width="21.88671875" style="3" customWidth="1"/>
    <col min="13" max="13" width="19.6640625" style="3" customWidth="1"/>
    <col min="14" max="14" width="20.6640625" style="3" customWidth="1"/>
    <col min="15" max="15" width="23.109375" style="3" customWidth="1"/>
    <col min="16" max="16" width="20.44140625" style="3" customWidth="1"/>
    <col min="17" max="16384" width="11.5546875" style="3"/>
  </cols>
  <sheetData>
    <row r="1" spans="2:14" ht="52.2" customHeight="1" x14ac:dyDescent="0.3">
      <c r="B1" s="68" t="s">
        <v>183</v>
      </c>
      <c r="C1" s="68"/>
      <c r="D1" s="68"/>
      <c r="E1" s="68"/>
      <c r="F1" s="68"/>
      <c r="G1" s="68"/>
      <c r="H1" s="68"/>
      <c r="I1" s="68"/>
      <c r="J1" s="68"/>
      <c r="K1" s="22"/>
      <c r="N1" s="23"/>
    </row>
    <row r="2" spans="2:14" s="23" customFormat="1" ht="39.6" customHeight="1" x14ac:dyDescent="0.3">
      <c r="B2" s="72" t="s">
        <v>174</v>
      </c>
      <c r="C2" s="72"/>
      <c r="D2" s="72"/>
      <c r="E2" s="72"/>
      <c r="F2" s="72"/>
      <c r="G2" s="72"/>
      <c r="H2" s="72"/>
      <c r="I2" s="72"/>
      <c r="J2" s="72"/>
      <c r="K2" s="22"/>
    </row>
    <row r="3" spans="2:14" ht="19.95" customHeight="1" x14ac:dyDescent="0.35">
      <c r="B3" s="69" t="s">
        <v>7</v>
      </c>
      <c r="C3" s="69"/>
      <c r="D3" s="69"/>
      <c r="E3" s="69"/>
      <c r="F3" s="69"/>
      <c r="G3" s="69"/>
      <c r="H3" s="62"/>
      <c r="I3" s="62"/>
      <c r="J3" s="36"/>
      <c r="N3" s="23"/>
    </row>
    <row r="4" spans="2:14" ht="19.95" customHeight="1" x14ac:dyDescent="0.35">
      <c r="B4" s="69" t="s">
        <v>11</v>
      </c>
      <c r="C4" s="69"/>
      <c r="D4" s="69"/>
      <c r="E4" s="69"/>
      <c r="F4" s="69"/>
      <c r="G4" s="69"/>
      <c r="H4" s="62"/>
      <c r="I4" s="62"/>
      <c r="J4" s="36"/>
      <c r="N4" s="23"/>
    </row>
    <row r="5" spans="2:14" ht="19.95" customHeight="1" x14ac:dyDescent="0.35">
      <c r="B5" s="69" t="s">
        <v>6</v>
      </c>
      <c r="C5" s="69"/>
      <c r="D5" s="69"/>
      <c r="E5" s="69"/>
      <c r="F5" s="69"/>
      <c r="G5" s="69"/>
      <c r="H5" s="62"/>
      <c r="I5" s="62"/>
      <c r="J5" s="36"/>
      <c r="N5" s="23"/>
    </row>
    <row r="6" spans="2:14" ht="19.95" customHeight="1" x14ac:dyDescent="0.4">
      <c r="B6" s="69" t="s">
        <v>204</v>
      </c>
      <c r="C6" s="69"/>
      <c r="D6" s="69"/>
      <c r="E6" s="69"/>
      <c r="F6" s="69"/>
      <c r="G6" s="69"/>
      <c r="H6" s="73" t="s">
        <v>187</v>
      </c>
      <c r="I6" s="73"/>
      <c r="J6" s="36"/>
      <c r="N6" s="23"/>
    </row>
    <row r="7" spans="2:14" ht="19.95" customHeight="1" x14ac:dyDescent="0.35">
      <c r="B7" s="69" t="s">
        <v>8</v>
      </c>
      <c r="C7" s="69"/>
      <c r="D7" s="69"/>
      <c r="E7" s="69"/>
      <c r="F7" s="69"/>
      <c r="G7" s="69"/>
      <c r="H7" s="62"/>
      <c r="I7" s="62"/>
      <c r="J7" s="36"/>
      <c r="N7" s="23"/>
    </row>
    <row r="8" spans="2:14" ht="14.7" customHeight="1" x14ac:dyDescent="0.3">
      <c r="B8" s="36"/>
      <c r="C8" s="36"/>
      <c r="D8" s="36"/>
      <c r="E8" s="36"/>
      <c r="F8" s="36"/>
      <c r="G8" s="36"/>
      <c r="H8" s="36"/>
      <c r="I8" s="36"/>
      <c r="J8" s="36"/>
      <c r="N8" s="23"/>
    </row>
    <row r="9" spans="2:14" ht="21.6" customHeight="1" x14ac:dyDescent="0.4">
      <c r="J9" s="70" t="s">
        <v>167</v>
      </c>
      <c r="K9" s="71"/>
    </row>
    <row r="10" spans="2:14" ht="30" customHeight="1" x14ac:dyDescent="0.3">
      <c r="J10" s="43" t="s">
        <v>184</v>
      </c>
      <c r="K10" s="14">
        <f>Tableau54[[#Totals],[Besoins en crédits ("Plafonds sur 5 ans" * "Nombre d''agriculteurs identifiés par MAEC")]]</f>
        <v>0</v>
      </c>
    </row>
    <row r="11" spans="2:14" ht="30" customHeight="1" x14ac:dyDescent="0.3">
      <c r="B11" s="67"/>
      <c r="C11" s="67"/>
      <c r="J11" s="43" t="s">
        <v>155</v>
      </c>
      <c r="K11" s="19">
        <f>Tableau54[[#Totals],[dont Besoins en crédits concernant les agriculteurs en reconduction d''une MAEC qui se termine en 2026 ("Plafonds sur 5 ans" * "Nombre agri en reconduction")]]</f>
        <v>0</v>
      </c>
    </row>
    <row r="12" spans="2:14" ht="30" customHeight="1" x14ac:dyDescent="0.3">
      <c r="J12" s="43" t="s">
        <v>154</v>
      </c>
      <c r="K12" s="19">
        <f>Tableau54[[#Totals],[dont Besoins en crédits concernant les nouveaux agriculteurs  ("Plafonds sur 5 ans" * "Nombre nouveaux agri")]]</f>
        <v>0</v>
      </c>
    </row>
    <row r="13" spans="2:14" ht="30" customHeight="1" x14ac:dyDescent="0.3">
      <c r="J13" s="43" t="s">
        <v>188</v>
      </c>
      <c r="K13" s="45"/>
    </row>
    <row r="14" spans="2:14" s="13" customFormat="1" ht="30" customHeight="1" x14ac:dyDescent="0.3">
      <c r="F14" s="42"/>
      <c r="G14" s="42"/>
      <c r="H14" s="42"/>
      <c r="I14" s="42"/>
      <c r="J14" s="43" t="s">
        <v>189</v>
      </c>
      <c r="K14" s="46"/>
    </row>
    <row r="15" spans="2:14" ht="43.95" customHeight="1" x14ac:dyDescent="0.3">
      <c r="C15" s="64" t="s">
        <v>173</v>
      </c>
      <c r="D15" s="64"/>
      <c r="E15" s="65"/>
      <c r="F15" s="66"/>
      <c r="G15" s="66"/>
      <c r="J15" s="43" t="s">
        <v>190</v>
      </c>
      <c r="K15" s="47"/>
    </row>
    <row r="16" spans="2:14" ht="31.95" customHeight="1" x14ac:dyDescent="0.3">
      <c r="C16" s="37" t="s">
        <v>197</v>
      </c>
      <c r="D16" s="44" t="s">
        <v>198</v>
      </c>
      <c r="E16" s="44" t="s">
        <v>199</v>
      </c>
      <c r="J16" s="43" t="s">
        <v>191</v>
      </c>
      <c r="K16" s="47"/>
    </row>
    <row r="17" spans="2:16" x14ac:dyDescent="0.3">
      <c r="C17" s="32"/>
      <c r="D17" s="32"/>
      <c r="E17" s="32"/>
      <c r="J17" s="50"/>
      <c r="K17" s="51"/>
    </row>
    <row r="18" spans="2:16" ht="27" customHeight="1" x14ac:dyDescent="0.3">
      <c r="C18" s="40"/>
      <c r="D18" s="40"/>
      <c r="E18" s="40"/>
      <c r="F18" s="40"/>
      <c r="G18" s="40"/>
    </row>
    <row r="19" spans="2:16" ht="81" customHeight="1" x14ac:dyDescent="0.3">
      <c r="G19" s="63" t="s">
        <v>179</v>
      </c>
      <c r="H19" s="63"/>
      <c r="I19" s="63"/>
      <c r="J19" s="20"/>
      <c r="K19" s="20"/>
      <c r="L19" s="20"/>
      <c r="M19" s="20"/>
    </row>
    <row r="20" spans="2:16" s="7" customFormat="1" ht="148.94999999999999" customHeight="1" x14ac:dyDescent="0.3">
      <c r="B20" s="17" t="s">
        <v>148</v>
      </c>
      <c r="C20" s="17" t="s">
        <v>180</v>
      </c>
      <c r="D20" s="17" t="s">
        <v>150</v>
      </c>
      <c r="E20" s="17" t="s">
        <v>151</v>
      </c>
      <c r="F20" s="17" t="s">
        <v>169</v>
      </c>
      <c r="G20" s="18" t="s">
        <v>170</v>
      </c>
      <c r="H20" s="18" t="s">
        <v>215</v>
      </c>
      <c r="I20" s="18" t="s">
        <v>200</v>
      </c>
      <c r="J20" s="34" t="s">
        <v>185</v>
      </c>
      <c r="K20" s="34" t="s">
        <v>201</v>
      </c>
      <c r="L20" s="35" t="s">
        <v>158</v>
      </c>
      <c r="M20" s="34" t="s">
        <v>202</v>
      </c>
      <c r="N20" s="17" t="s">
        <v>153</v>
      </c>
      <c r="O20" s="35" t="s">
        <v>186</v>
      </c>
      <c r="P20" s="35" t="s">
        <v>159</v>
      </c>
    </row>
    <row r="21" spans="2:16" x14ac:dyDescent="0.3">
      <c r="B21" s="6" t="s">
        <v>23</v>
      </c>
      <c r="C21" s="6" t="s">
        <v>23</v>
      </c>
      <c r="D21" s="31">
        <v>527</v>
      </c>
      <c r="E21" s="6">
        <v>37</v>
      </c>
      <c r="F21" s="31">
        <v>97495</v>
      </c>
      <c r="G21" s="31"/>
      <c r="H21" s="31"/>
      <c r="I21" s="32"/>
      <c r="J21" s="32"/>
      <c r="K21" s="32"/>
      <c r="L21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21" s="32"/>
      <c r="N21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21" s="31">
        <f>Tableau54[[#This Row],[Plafond € sur 5 ans / agriculteur (hors cumul familles MAEC)]]*Tableau54[[#This Row],[dont Nombre d''agriculteurs en reconduction d''une MAEC qui se termine en 2026]]</f>
        <v>0</v>
      </c>
      <c r="P21" s="31">
        <f>Tableau54[[#This Row],[Plafond € sur 5 ans / agriculteur (hors cumul familles MAEC)]]*Tableau54[[#This Row],[dont Nombre nouveaux agriculteurs]]</f>
        <v>0</v>
      </c>
    </row>
    <row r="22" spans="2:16" x14ac:dyDescent="0.3">
      <c r="B22" s="6" t="s">
        <v>26</v>
      </c>
      <c r="C22" s="6" t="s">
        <v>26</v>
      </c>
      <c r="D22" s="31">
        <v>780</v>
      </c>
      <c r="E22" s="6">
        <v>37</v>
      </c>
      <c r="F22" s="31">
        <v>144300</v>
      </c>
      <c r="G22" s="31"/>
      <c r="H22" s="31"/>
      <c r="I22" s="32"/>
      <c r="J22" s="32"/>
      <c r="K22" s="32"/>
      <c r="L22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22" s="32"/>
      <c r="N22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22" s="31">
        <f>Tableau54[[#This Row],[Plafond € sur 5 ans / agriculteur (hors cumul familles MAEC)]]*Tableau54[[#This Row],[dont Nombre d''agriculteurs en reconduction d''une MAEC qui se termine en 2026]]</f>
        <v>0</v>
      </c>
      <c r="P22" s="31">
        <f>Tableau54[[#This Row],[Plafond € sur 5 ans / agriculteur (hors cumul familles MAEC)]]*Tableau54[[#This Row],[dont Nombre nouveaux agriculteurs]]</f>
        <v>0</v>
      </c>
    </row>
    <row r="23" spans="2:16" x14ac:dyDescent="0.3">
      <c r="B23" s="6" t="s">
        <v>110</v>
      </c>
      <c r="C23" s="6" t="s">
        <v>28</v>
      </c>
      <c r="D23" s="31">
        <v>652</v>
      </c>
      <c r="E23" s="6">
        <v>27</v>
      </c>
      <c r="F23" s="31">
        <v>88020</v>
      </c>
      <c r="G23" s="31"/>
      <c r="H23" s="31"/>
      <c r="I23" s="32"/>
      <c r="J23" s="32"/>
      <c r="K23" s="32"/>
      <c r="L23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23" s="32"/>
      <c r="N23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23" s="31">
        <f>Tableau54[[#This Row],[Plafond € sur 5 ans / agriculteur (hors cumul familles MAEC)]]*Tableau54[[#This Row],[dont Nombre d''agriculteurs en reconduction d''une MAEC qui se termine en 2026]]</f>
        <v>0</v>
      </c>
      <c r="P23" s="31">
        <f>Tableau54[[#This Row],[Plafond € sur 5 ans / agriculteur (hors cumul familles MAEC)]]*Tableau54[[#This Row],[dont Nombre nouveaux agriculteurs]]</f>
        <v>0</v>
      </c>
    </row>
    <row r="24" spans="2:16" x14ac:dyDescent="0.3">
      <c r="B24" s="6" t="s">
        <v>111</v>
      </c>
      <c r="C24" s="6" t="s">
        <v>30</v>
      </c>
      <c r="D24" s="31">
        <v>204</v>
      </c>
      <c r="E24" s="6">
        <v>170</v>
      </c>
      <c r="F24" s="31">
        <v>173400</v>
      </c>
      <c r="G24" s="31"/>
      <c r="H24" s="31"/>
      <c r="I24" s="32"/>
      <c r="J24" s="32"/>
      <c r="K24" s="32"/>
      <c r="L24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24" s="32"/>
      <c r="N24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24" s="31">
        <f>Tableau54[[#This Row],[Plafond € sur 5 ans / agriculteur (hors cumul familles MAEC)]]*Tableau54[[#This Row],[dont Nombre d''agriculteurs en reconduction d''une MAEC qui se termine en 2026]]</f>
        <v>0</v>
      </c>
      <c r="P24" s="31">
        <f>Tableau54[[#This Row],[Plafond € sur 5 ans / agriculteur (hors cumul familles MAEC)]]*Tableau54[[#This Row],[dont Nombre nouveaux agriculteurs]]</f>
        <v>0</v>
      </c>
    </row>
    <row r="25" spans="2:16" x14ac:dyDescent="0.3">
      <c r="B25" s="6" t="s">
        <v>111</v>
      </c>
      <c r="C25" s="6" t="s">
        <v>32</v>
      </c>
      <c r="D25" s="31">
        <v>204</v>
      </c>
      <c r="E25" s="6">
        <v>85</v>
      </c>
      <c r="F25" s="31">
        <v>86700</v>
      </c>
      <c r="G25" s="31"/>
      <c r="H25" s="31"/>
      <c r="I25" s="32"/>
      <c r="J25" s="32"/>
      <c r="K25" s="32"/>
      <c r="L25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25" s="32"/>
      <c r="N25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25" s="31">
        <f>Tableau54[[#This Row],[Plafond € sur 5 ans / agriculteur (hors cumul familles MAEC)]]*Tableau54[[#This Row],[dont Nombre d''agriculteurs en reconduction d''une MAEC qui se termine en 2026]]</f>
        <v>0</v>
      </c>
      <c r="P25" s="31">
        <f>Tableau54[[#This Row],[Plafond € sur 5 ans / agriculteur (hors cumul familles MAEC)]]*Tableau54[[#This Row],[dont Nombre nouveaux agriculteurs]]</f>
        <v>0</v>
      </c>
    </row>
    <row r="26" spans="2:16" x14ac:dyDescent="0.3">
      <c r="B26" s="6" t="s">
        <v>112</v>
      </c>
      <c r="C26" s="6" t="s">
        <v>34</v>
      </c>
      <c r="D26" s="31">
        <v>225</v>
      </c>
      <c r="E26" s="6">
        <v>170</v>
      </c>
      <c r="F26" s="31">
        <v>191250</v>
      </c>
      <c r="G26" s="31"/>
      <c r="H26" s="31"/>
      <c r="I26" s="32"/>
      <c r="J26" s="32"/>
      <c r="K26" s="32"/>
      <c r="L26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26" s="32"/>
      <c r="N26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26" s="31">
        <f>Tableau54[[#This Row],[Plafond € sur 5 ans / agriculteur (hors cumul familles MAEC)]]*Tableau54[[#This Row],[dont Nombre d''agriculteurs en reconduction d''une MAEC qui se termine en 2026]]</f>
        <v>0</v>
      </c>
      <c r="P26" s="31">
        <f>Tableau54[[#This Row],[Plafond € sur 5 ans / agriculteur (hors cumul familles MAEC)]]*Tableau54[[#This Row],[dont Nombre nouveaux agriculteurs]]</f>
        <v>0</v>
      </c>
    </row>
    <row r="27" spans="2:16" x14ac:dyDescent="0.3">
      <c r="B27" s="6" t="s">
        <v>112</v>
      </c>
      <c r="C27" s="6" t="s">
        <v>36</v>
      </c>
      <c r="D27" s="31">
        <v>225</v>
      </c>
      <c r="E27" s="6">
        <v>85</v>
      </c>
      <c r="F27" s="31">
        <v>95625</v>
      </c>
      <c r="G27" s="31"/>
      <c r="H27" s="31"/>
      <c r="I27" s="32"/>
      <c r="J27" s="32"/>
      <c r="K27" s="32"/>
      <c r="L27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27" s="32"/>
      <c r="N27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27" s="31">
        <f>Tableau54[[#This Row],[Plafond € sur 5 ans / agriculteur (hors cumul familles MAEC)]]*Tableau54[[#This Row],[dont Nombre d''agriculteurs en reconduction d''une MAEC qui se termine en 2026]]</f>
        <v>0</v>
      </c>
      <c r="P27" s="31">
        <f>Tableau54[[#This Row],[Plafond € sur 5 ans / agriculteur (hors cumul familles MAEC)]]*Tableau54[[#This Row],[dont Nombre nouveaux agriculteurs]]</f>
        <v>0</v>
      </c>
    </row>
    <row r="28" spans="2:16" x14ac:dyDescent="0.3">
      <c r="B28" s="6" t="s">
        <v>113</v>
      </c>
      <c r="C28" s="6" t="s">
        <v>38</v>
      </c>
      <c r="D28" s="31">
        <v>324</v>
      </c>
      <c r="E28" s="6">
        <v>170</v>
      </c>
      <c r="F28" s="31">
        <v>275400</v>
      </c>
      <c r="G28" s="31"/>
      <c r="H28" s="31"/>
      <c r="I28" s="32"/>
      <c r="J28" s="32"/>
      <c r="K28" s="32"/>
      <c r="L28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28" s="32"/>
      <c r="N28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28" s="31">
        <f>Tableau54[[#This Row],[Plafond € sur 5 ans / agriculteur (hors cumul familles MAEC)]]*Tableau54[[#This Row],[dont Nombre d''agriculteurs en reconduction d''une MAEC qui se termine en 2026]]</f>
        <v>0</v>
      </c>
      <c r="P28" s="31">
        <f>Tableau54[[#This Row],[Plafond € sur 5 ans / agriculteur (hors cumul familles MAEC)]]*Tableau54[[#This Row],[dont Nombre nouveaux agriculteurs]]</f>
        <v>0</v>
      </c>
    </row>
    <row r="29" spans="2:16" x14ac:dyDescent="0.3">
      <c r="B29" s="6" t="s">
        <v>113</v>
      </c>
      <c r="C29" s="6" t="s">
        <v>40</v>
      </c>
      <c r="D29" s="31">
        <v>324</v>
      </c>
      <c r="E29" s="6">
        <v>85</v>
      </c>
      <c r="F29" s="31">
        <v>137700</v>
      </c>
      <c r="G29" s="31"/>
      <c r="H29" s="31"/>
      <c r="I29" s="32"/>
      <c r="J29" s="32"/>
      <c r="K29" s="32"/>
      <c r="L29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29" s="32"/>
      <c r="N29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29" s="31">
        <f>Tableau54[[#This Row],[Plafond € sur 5 ans / agriculteur (hors cumul familles MAEC)]]*Tableau54[[#This Row],[dont Nombre d''agriculteurs en reconduction d''une MAEC qui se termine en 2026]]</f>
        <v>0</v>
      </c>
      <c r="P29" s="31">
        <f>Tableau54[[#This Row],[Plafond € sur 5 ans / agriculteur (hors cumul familles MAEC)]]*Tableau54[[#This Row],[dont Nombre nouveaux agriculteurs]]</f>
        <v>0</v>
      </c>
    </row>
    <row r="30" spans="2:16" x14ac:dyDescent="0.3">
      <c r="B30" s="6" t="s">
        <v>114</v>
      </c>
      <c r="C30" s="6" t="s">
        <v>42</v>
      </c>
      <c r="D30" s="31">
        <v>220</v>
      </c>
      <c r="E30" s="6">
        <v>170</v>
      </c>
      <c r="F30" s="31">
        <v>187000</v>
      </c>
      <c r="G30" s="31"/>
      <c r="H30" s="31"/>
      <c r="I30" s="32"/>
      <c r="J30" s="32"/>
      <c r="K30" s="32"/>
      <c r="L30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0" s="32"/>
      <c r="N30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0" s="31">
        <f>Tableau54[[#This Row],[Plafond € sur 5 ans / agriculteur (hors cumul familles MAEC)]]*Tableau54[[#This Row],[dont Nombre d''agriculteurs en reconduction d''une MAEC qui se termine en 2026]]</f>
        <v>0</v>
      </c>
      <c r="P30" s="31">
        <f>Tableau54[[#This Row],[Plafond € sur 5 ans / agriculteur (hors cumul familles MAEC)]]*Tableau54[[#This Row],[dont Nombre nouveaux agriculteurs]]</f>
        <v>0</v>
      </c>
    </row>
    <row r="31" spans="2:16" x14ac:dyDescent="0.3">
      <c r="B31" s="6" t="s">
        <v>114</v>
      </c>
      <c r="C31" s="6" t="s">
        <v>43</v>
      </c>
      <c r="D31" s="31">
        <v>220</v>
      </c>
      <c r="E31" s="6">
        <v>85</v>
      </c>
      <c r="F31" s="31">
        <v>93500</v>
      </c>
      <c r="G31" s="31"/>
      <c r="H31" s="31"/>
      <c r="I31" s="32"/>
      <c r="J31" s="32"/>
      <c r="K31" s="32"/>
      <c r="L31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1" s="32"/>
      <c r="N31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1" s="31">
        <f>Tableau54[[#This Row],[Plafond € sur 5 ans / agriculteur (hors cumul familles MAEC)]]*Tableau54[[#This Row],[dont Nombre d''agriculteurs en reconduction d''une MAEC qui se termine en 2026]]</f>
        <v>0</v>
      </c>
      <c r="P31" s="31">
        <f>Tableau54[[#This Row],[Plafond € sur 5 ans / agriculteur (hors cumul familles MAEC)]]*Tableau54[[#This Row],[dont Nombre nouveaux agriculteurs]]</f>
        <v>0</v>
      </c>
    </row>
    <row r="32" spans="2:16" x14ac:dyDescent="0.3">
      <c r="B32" s="6" t="s">
        <v>115</v>
      </c>
      <c r="C32" s="6" t="s">
        <v>44</v>
      </c>
      <c r="D32" s="31">
        <v>284</v>
      </c>
      <c r="E32" s="6">
        <v>170</v>
      </c>
      <c r="F32" s="31">
        <v>241400</v>
      </c>
      <c r="G32" s="31"/>
      <c r="H32" s="31"/>
      <c r="I32" s="32"/>
      <c r="J32" s="32"/>
      <c r="K32" s="32"/>
      <c r="L32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2" s="32"/>
      <c r="N32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2" s="31">
        <f>Tableau54[[#This Row],[Plafond € sur 5 ans / agriculteur (hors cumul familles MAEC)]]*Tableau54[[#This Row],[dont Nombre d''agriculteurs en reconduction d''une MAEC qui se termine en 2026]]</f>
        <v>0</v>
      </c>
      <c r="P32" s="31">
        <f>Tableau54[[#This Row],[Plafond € sur 5 ans / agriculteur (hors cumul familles MAEC)]]*Tableau54[[#This Row],[dont Nombre nouveaux agriculteurs]]</f>
        <v>0</v>
      </c>
    </row>
    <row r="33" spans="2:16" x14ac:dyDescent="0.3">
      <c r="B33" s="6" t="s">
        <v>115</v>
      </c>
      <c r="C33" s="6" t="s">
        <v>45</v>
      </c>
      <c r="D33" s="31">
        <v>284</v>
      </c>
      <c r="E33" s="6">
        <v>85</v>
      </c>
      <c r="F33" s="31">
        <v>120700</v>
      </c>
      <c r="G33" s="31"/>
      <c r="H33" s="31"/>
      <c r="I33" s="32"/>
      <c r="J33" s="32"/>
      <c r="K33" s="32"/>
      <c r="L33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3" s="32"/>
      <c r="N33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3" s="31">
        <f>Tableau54[[#This Row],[Plafond € sur 5 ans / agriculteur (hors cumul familles MAEC)]]*Tableau54[[#This Row],[dont Nombre d''agriculteurs en reconduction d''une MAEC qui se termine en 2026]]</f>
        <v>0</v>
      </c>
      <c r="P33" s="31">
        <f>Tableau54[[#This Row],[Plafond € sur 5 ans / agriculteur (hors cumul familles MAEC)]]*Tableau54[[#This Row],[dont Nombre nouveaux agriculteurs]]</f>
        <v>0</v>
      </c>
    </row>
    <row r="34" spans="2:16" x14ac:dyDescent="0.3">
      <c r="B34" s="6" t="s">
        <v>116</v>
      </c>
      <c r="C34" s="6" t="s">
        <v>46</v>
      </c>
      <c r="D34" s="31">
        <v>347</v>
      </c>
      <c r="E34" s="6">
        <v>170</v>
      </c>
      <c r="F34" s="31">
        <v>294950</v>
      </c>
      <c r="G34" s="31"/>
      <c r="H34" s="31"/>
      <c r="I34" s="32"/>
      <c r="J34" s="32"/>
      <c r="K34" s="32"/>
      <c r="L34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4" s="32"/>
      <c r="N34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4" s="31">
        <f>Tableau54[[#This Row],[Plafond € sur 5 ans / agriculteur (hors cumul familles MAEC)]]*Tableau54[[#This Row],[dont Nombre d''agriculteurs en reconduction d''une MAEC qui se termine en 2026]]</f>
        <v>0</v>
      </c>
      <c r="P34" s="31">
        <f>Tableau54[[#This Row],[Plafond € sur 5 ans / agriculteur (hors cumul familles MAEC)]]*Tableau54[[#This Row],[dont Nombre nouveaux agriculteurs]]</f>
        <v>0</v>
      </c>
    </row>
    <row r="35" spans="2:16" x14ac:dyDescent="0.3">
      <c r="B35" s="6" t="s">
        <v>116</v>
      </c>
      <c r="C35" s="6" t="s">
        <v>47</v>
      </c>
      <c r="D35" s="31">
        <v>347</v>
      </c>
      <c r="E35" s="6">
        <v>85</v>
      </c>
      <c r="F35" s="31">
        <v>147475</v>
      </c>
      <c r="G35" s="31"/>
      <c r="H35" s="31"/>
      <c r="I35" s="32"/>
      <c r="J35" s="32"/>
      <c r="K35" s="32"/>
      <c r="L35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5" s="32"/>
      <c r="N35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5" s="31">
        <f>Tableau54[[#This Row],[Plafond € sur 5 ans / agriculteur (hors cumul familles MAEC)]]*Tableau54[[#This Row],[dont Nombre d''agriculteurs en reconduction d''une MAEC qui se termine en 2026]]</f>
        <v>0</v>
      </c>
      <c r="P35" s="31">
        <f>Tableau54[[#This Row],[Plafond € sur 5 ans / agriculteur (hors cumul familles MAEC)]]*Tableau54[[#This Row],[dont Nombre nouveaux agriculteurs]]</f>
        <v>0</v>
      </c>
    </row>
    <row r="36" spans="2:16" x14ac:dyDescent="0.3">
      <c r="B36" s="6" t="s">
        <v>117</v>
      </c>
      <c r="C36" s="6" t="s">
        <v>48</v>
      </c>
      <c r="D36" s="31">
        <v>358</v>
      </c>
      <c r="E36" s="6">
        <v>42</v>
      </c>
      <c r="F36" s="31">
        <v>75180</v>
      </c>
      <c r="G36" s="31"/>
      <c r="H36" s="31"/>
      <c r="I36" s="32"/>
      <c r="J36" s="32"/>
      <c r="K36" s="32"/>
      <c r="L36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6" s="32"/>
      <c r="N36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6" s="31">
        <f>Tableau54[[#This Row],[Plafond € sur 5 ans / agriculteur (hors cumul familles MAEC)]]*Tableau54[[#This Row],[dont Nombre d''agriculteurs en reconduction d''une MAEC qui se termine en 2026]]</f>
        <v>0</v>
      </c>
      <c r="P36" s="31">
        <f>Tableau54[[#This Row],[Plafond € sur 5 ans / agriculteur (hors cumul familles MAEC)]]*Tableau54[[#This Row],[dont Nombre nouveaux agriculteurs]]</f>
        <v>0</v>
      </c>
    </row>
    <row r="37" spans="2:16" x14ac:dyDescent="0.3">
      <c r="B37" s="6" t="s">
        <v>49</v>
      </c>
      <c r="C37" s="6" t="s">
        <v>49</v>
      </c>
      <c r="D37" s="31">
        <v>119</v>
      </c>
      <c r="E37" s="6">
        <v>85</v>
      </c>
      <c r="F37" s="31">
        <v>50575</v>
      </c>
      <c r="G37" s="31"/>
      <c r="H37" s="31"/>
      <c r="I37" s="32"/>
      <c r="J37" s="32"/>
      <c r="K37" s="32"/>
      <c r="L37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7" s="32"/>
      <c r="N37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7" s="31">
        <f>Tableau54[[#This Row],[Plafond € sur 5 ans / agriculteur (hors cumul familles MAEC)]]*Tableau54[[#This Row],[dont Nombre d''agriculteurs en reconduction d''une MAEC qui se termine en 2026]]</f>
        <v>0</v>
      </c>
      <c r="P37" s="31">
        <f>Tableau54[[#This Row],[Plafond € sur 5 ans / agriculteur (hors cumul familles MAEC)]]*Tableau54[[#This Row],[dont Nombre nouveaux agriculteurs]]</f>
        <v>0</v>
      </c>
    </row>
    <row r="38" spans="2:16" x14ac:dyDescent="0.3">
      <c r="B38" s="6" t="s">
        <v>50</v>
      </c>
      <c r="C38" s="6" t="s">
        <v>50</v>
      </c>
      <c r="D38" s="31">
        <v>201</v>
      </c>
      <c r="E38" s="6">
        <v>85</v>
      </c>
      <c r="F38" s="31">
        <v>85425</v>
      </c>
      <c r="G38" s="31"/>
      <c r="H38" s="31"/>
      <c r="I38" s="32"/>
      <c r="J38" s="32"/>
      <c r="K38" s="32"/>
      <c r="L38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8" s="32"/>
      <c r="N38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8" s="31">
        <f>Tableau54[[#This Row],[Plafond € sur 5 ans / agriculteur (hors cumul familles MAEC)]]*Tableau54[[#This Row],[dont Nombre d''agriculteurs en reconduction d''une MAEC qui se termine en 2026]]</f>
        <v>0</v>
      </c>
      <c r="P38" s="31">
        <f>Tableau54[[#This Row],[Plafond € sur 5 ans / agriculteur (hors cumul familles MAEC)]]*Tableau54[[#This Row],[dont Nombre nouveaux agriculteurs]]</f>
        <v>0</v>
      </c>
    </row>
    <row r="39" spans="2:16" x14ac:dyDescent="0.3">
      <c r="B39" s="6" t="s">
        <v>118</v>
      </c>
      <c r="C39" s="6" t="s">
        <v>51</v>
      </c>
      <c r="D39" s="31">
        <v>82</v>
      </c>
      <c r="E39" s="32">
        <v>121.95121951219512</v>
      </c>
      <c r="F39" s="31">
        <v>50000</v>
      </c>
      <c r="G39" s="31"/>
      <c r="H39" s="31"/>
      <c r="I39" s="32"/>
      <c r="J39" s="32"/>
      <c r="K39" s="32"/>
      <c r="L39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39" s="32"/>
      <c r="N39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39" s="31">
        <f>Tableau54[[#This Row],[Plafond € sur 5 ans / agriculteur (hors cumul familles MAEC)]]*Tableau54[[#This Row],[dont Nombre d''agriculteurs en reconduction d''une MAEC qui se termine en 2026]]</f>
        <v>0</v>
      </c>
      <c r="P39" s="31">
        <f>Tableau54[[#This Row],[Plafond € sur 5 ans / agriculteur (hors cumul familles MAEC)]]*Tableau54[[#This Row],[dont Nombre nouveaux agriculteurs]]</f>
        <v>0</v>
      </c>
    </row>
    <row r="40" spans="2:16" x14ac:dyDescent="0.3">
      <c r="B40" s="6" t="s">
        <v>119</v>
      </c>
      <c r="C40" s="6" t="s">
        <v>52</v>
      </c>
      <c r="D40" s="31">
        <v>145</v>
      </c>
      <c r="E40" s="32">
        <v>68.965517241379317</v>
      </c>
      <c r="F40" s="31">
        <v>50000</v>
      </c>
      <c r="G40" s="31"/>
      <c r="H40" s="31"/>
      <c r="I40" s="32"/>
      <c r="J40" s="32"/>
      <c r="K40" s="32"/>
      <c r="L40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0" s="32"/>
      <c r="N40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0" s="31">
        <f>Tableau54[[#This Row],[Plafond € sur 5 ans / agriculteur (hors cumul familles MAEC)]]*Tableau54[[#This Row],[dont Nombre d''agriculteurs en reconduction d''une MAEC qui se termine en 2026]]</f>
        <v>0</v>
      </c>
      <c r="P40" s="31">
        <f>Tableau54[[#This Row],[Plafond € sur 5 ans / agriculteur (hors cumul familles MAEC)]]*Tableau54[[#This Row],[dont Nombre nouveaux agriculteurs]]</f>
        <v>0</v>
      </c>
    </row>
    <row r="41" spans="2:16" x14ac:dyDescent="0.3">
      <c r="B41" s="6" t="s">
        <v>120</v>
      </c>
      <c r="C41" s="6" t="s">
        <v>53</v>
      </c>
      <c r="D41" s="31">
        <v>200</v>
      </c>
      <c r="E41" s="32">
        <v>50</v>
      </c>
      <c r="F41" s="31">
        <v>50000</v>
      </c>
      <c r="G41" s="31"/>
      <c r="H41" s="31"/>
      <c r="I41" s="32"/>
      <c r="J41" s="32"/>
      <c r="K41" s="32"/>
      <c r="L41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1" s="32"/>
      <c r="N41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1" s="31">
        <f>Tableau54[[#This Row],[Plafond € sur 5 ans / agriculteur (hors cumul familles MAEC)]]*Tableau54[[#This Row],[dont Nombre d''agriculteurs en reconduction d''une MAEC qui se termine en 2026]]</f>
        <v>0</v>
      </c>
      <c r="P41" s="31">
        <f>Tableau54[[#This Row],[Plafond € sur 5 ans / agriculteur (hors cumul familles MAEC)]]*Tableau54[[#This Row],[dont Nombre nouveaux agriculteurs]]</f>
        <v>0</v>
      </c>
    </row>
    <row r="42" spans="2:16" x14ac:dyDescent="0.3">
      <c r="B42" s="6" t="s">
        <v>121</v>
      </c>
      <c r="C42" s="6" t="s">
        <v>54</v>
      </c>
      <c r="D42" s="31">
        <v>254</v>
      </c>
      <c r="E42" s="32">
        <v>39.370078740157481</v>
      </c>
      <c r="F42" s="31">
        <v>50000</v>
      </c>
      <c r="G42" s="31"/>
      <c r="H42" s="31"/>
      <c r="I42" s="32"/>
      <c r="J42" s="32"/>
      <c r="K42" s="32"/>
      <c r="L42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2" s="32"/>
      <c r="N42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2" s="31">
        <f>Tableau54[[#This Row],[Plafond € sur 5 ans / agriculteur (hors cumul familles MAEC)]]*Tableau54[[#This Row],[dont Nombre d''agriculteurs en reconduction d''une MAEC qui se termine en 2026]]</f>
        <v>0</v>
      </c>
      <c r="P42" s="31">
        <f>Tableau54[[#This Row],[Plafond € sur 5 ans / agriculteur (hors cumul familles MAEC)]]*Tableau54[[#This Row],[dont Nombre nouveaux agriculteurs]]</f>
        <v>0</v>
      </c>
    </row>
    <row r="43" spans="2:16" x14ac:dyDescent="0.3">
      <c r="B43" s="6" t="s">
        <v>122</v>
      </c>
      <c r="C43" s="6" t="s">
        <v>55</v>
      </c>
      <c r="D43" s="31">
        <v>105</v>
      </c>
      <c r="E43" s="6">
        <v>170</v>
      </c>
      <c r="F43" s="31">
        <v>89250</v>
      </c>
      <c r="G43" s="31"/>
      <c r="H43" s="31"/>
      <c r="I43" s="32"/>
      <c r="J43" s="32"/>
      <c r="K43" s="32"/>
      <c r="L43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3" s="32"/>
      <c r="N43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3" s="31">
        <f>Tableau54[[#This Row],[Plafond € sur 5 ans / agriculteur (hors cumul familles MAEC)]]*Tableau54[[#This Row],[dont Nombre d''agriculteurs en reconduction d''une MAEC qui se termine en 2026]]</f>
        <v>0</v>
      </c>
      <c r="P43" s="31">
        <f>Tableau54[[#This Row],[Plafond € sur 5 ans / agriculteur (hors cumul familles MAEC)]]*Tableau54[[#This Row],[dont Nombre nouveaux agriculteurs]]</f>
        <v>0</v>
      </c>
    </row>
    <row r="44" spans="2:16" x14ac:dyDescent="0.3">
      <c r="B44" s="6" t="s">
        <v>122</v>
      </c>
      <c r="C44" s="6" t="s">
        <v>56</v>
      </c>
      <c r="D44" s="31">
        <v>105</v>
      </c>
      <c r="E44" s="6">
        <v>85</v>
      </c>
      <c r="F44" s="31">
        <v>44625</v>
      </c>
      <c r="G44" s="31"/>
      <c r="H44" s="31"/>
      <c r="I44" s="32"/>
      <c r="J44" s="32"/>
      <c r="K44" s="32"/>
      <c r="L44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4" s="32"/>
      <c r="N44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4" s="31">
        <f>Tableau54[[#This Row],[Plafond € sur 5 ans / agriculteur (hors cumul familles MAEC)]]*Tableau54[[#This Row],[dont Nombre d''agriculteurs en reconduction d''une MAEC qui se termine en 2026]]</f>
        <v>0</v>
      </c>
      <c r="P44" s="31">
        <f>Tableau54[[#This Row],[Plafond € sur 5 ans / agriculteur (hors cumul familles MAEC)]]*Tableau54[[#This Row],[dont Nombre nouveaux agriculteurs]]</f>
        <v>0</v>
      </c>
    </row>
    <row r="45" spans="2:16" x14ac:dyDescent="0.3">
      <c r="B45" s="6" t="s">
        <v>123</v>
      </c>
      <c r="C45" s="6" t="s">
        <v>57</v>
      </c>
      <c r="D45" s="31">
        <v>136</v>
      </c>
      <c r="E45" s="6">
        <v>170</v>
      </c>
      <c r="F45" s="31">
        <v>115600</v>
      </c>
      <c r="G45" s="31"/>
      <c r="H45" s="31"/>
      <c r="I45" s="32"/>
      <c r="J45" s="32"/>
      <c r="K45" s="32"/>
      <c r="L45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5" s="32"/>
      <c r="N45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5" s="31">
        <f>Tableau54[[#This Row],[Plafond € sur 5 ans / agriculteur (hors cumul familles MAEC)]]*Tableau54[[#This Row],[dont Nombre d''agriculteurs en reconduction d''une MAEC qui se termine en 2026]]</f>
        <v>0</v>
      </c>
      <c r="P45" s="31">
        <f>Tableau54[[#This Row],[Plafond € sur 5 ans / agriculteur (hors cumul familles MAEC)]]*Tableau54[[#This Row],[dont Nombre nouveaux agriculteurs]]</f>
        <v>0</v>
      </c>
    </row>
    <row r="46" spans="2:16" x14ac:dyDescent="0.3">
      <c r="B46" s="6" t="s">
        <v>123</v>
      </c>
      <c r="C46" s="6" t="s">
        <v>58</v>
      </c>
      <c r="D46" s="31">
        <v>136</v>
      </c>
      <c r="E46" s="6">
        <v>85</v>
      </c>
      <c r="F46" s="31">
        <v>57800</v>
      </c>
      <c r="G46" s="31"/>
      <c r="H46" s="31"/>
      <c r="I46" s="32"/>
      <c r="J46" s="32"/>
      <c r="K46" s="32"/>
      <c r="L46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6" s="32"/>
      <c r="N46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6" s="31">
        <f>Tableau54[[#This Row],[Plafond € sur 5 ans / agriculteur (hors cumul familles MAEC)]]*Tableau54[[#This Row],[dont Nombre d''agriculteurs en reconduction d''une MAEC qui se termine en 2026]]</f>
        <v>0</v>
      </c>
      <c r="P46" s="31">
        <f>Tableau54[[#This Row],[Plafond € sur 5 ans / agriculteur (hors cumul familles MAEC)]]*Tableau54[[#This Row],[dont Nombre nouveaux agriculteurs]]</f>
        <v>0</v>
      </c>
    </row>
    <row r="47" spans="2:16" x14ac:dyDescent="0.3">
      <c r="B47" s="6" t="s">
        <v>124</v>
      </c>
      <c r="C47" s="6" t="s">
        <v>59</v>
      </c>
      <c r="D47" s="31">
        <v>212</v>
      </c>
      <c r="E47" s="6">
        <v>170</v>
      </c>
      <c r="F47" s="31">
        <v>180200</v>
      </c>
      <c r="G47" s="31"/>
      <c r="H47" s="31"/>
      <c r="I47" s="32"/>
      <c r="J47" s="32"/>
      <c r="K47" s="32"/>
      <c r="L47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7" s="32"/>
      <c r="N47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7" s="31">
        <f>Tableau54[[#This Row],[Plafond € sur 5 ans / agriculteur (hors cumul familles MAEC)]]*Tableau54[[#This Row],[dont Nombre d''agriculteurs en reconduction d''une MAEC qui se termine en 2026]]</f>
        <v>0</v>
      </c>
      <c r="P47" s="31">
        <f>Tableau54[[#This Row],[Plafond € sur 5 ans / agriculteur (hors cumul familles MAEC)]]*Tableau54[[#This Row],[dont Nombre nouveaux agriculteurs]]</f>
        <v>0</v>
      </c>
    </row>
    <row r="48" spans="2:16" x14ac:dyDescent="0.3">
      <c r="B48" s="6" t="s">
        <v>124</v>
      </c>
      <c r="C48" s="6" t="s">
        <v>60</v>
      </c>
      <c r="D48" s="31">
        <v>212</v>
      </c>
      <c r="E48" s="6">
        <v>85</v>
      </c>
      <c r="F48" s="31">
        <v>90100</v>
      </c>
      <c r="G48" s="31"/>
      <c r="H48" s="31"/>
      <c r="I48" s="32"/>
      <c r="J48" s="32"/>
      <c r="K48" s="32"/>
      <c r="L48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8" s="32"/>
      <c r="N48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8" s="31">
        <f>Tableau54[[#This Row],[Plafond € sur 5 ans / agriculteur (hors cumul familles MAEC)]]*Tableau54[[#This Row],[dont Nombre d''agriculteurs en reconduction d''une MAEC qui se termine en 2026]]</f>
        <v>0</v>
      </c>
      <c r="P48" s="31">
        <f>Tableau54[[#This Row],[Plafond € sur 5 ans / agriculteur (hors cumul familles MAEC)]]*Tableau54[[#This Row],[dont Nombre nouveaux agriculteurs]]</f>
        <v>0</v>
      </c>
    </row>
    <row r="49" spans="2:16" x14ac:dyDescent="0.3">
      <c r="B49" s="6" t="s">
        <v>125</v>
      </c>
      <c r="C49" s="6" t="s">
        <v>61</v>
      </c>
      <c r="D49" s="31">
        <v>121</v>
      </c>
      <c r="E49" s="32">
        <v>82.644628099173559</v>
      </c>
      <c r="F49" s="31">
        <v>50000</v>
      </c>
      <c r="G49" s="31"/>
      <c r="H49" s="31"/>
      <c r="I49" s="32"/>
      <c r="J49" s="32"/>
      <c r="K49" s="32"/>
      <c r="L49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49" s="32"/>
      <c r="N49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49" s="31">
        <f>Tableau54[[#This Row],[Plafond € sur 5 ans / agriculteur (hors cumul familles MAEC)]]*Tableau54[[#This Row],[dont Nombre d''agriculteurs en reconduction d''une MAEC qui se termine en 2026]]</f>
        <v>0</v>
      </c>
      <c r="P49" s="31">
        <f>Tableau54[[#This Row],[Plafond € sur 5 ans / agriculteur (hors cumul familles MAEC)]]*Tableau54[[#This Row],[dont Nombre nouveaux agriculteurs]]</f>
        <v>0</v>
      </c>
    </row>
    <row r="50" spans="2:16" x14ac:dyDescent="0.3">
      <c r="B50" s="6" t="s">
        <v>125</v>
      </c>
      <c r="C50" s="6" t="s">
        <v>62</v>
      </c>
      <c r="D50" s="31">
        <v>121</v>
      </c>
      <c r="E50" s="32">
        <v>74.380165289256198</v>
      </c>
      <c r="F50" s="31">
        <v>45000</v>
      </c>
      <c r="G50" s="31"/>
      <c r="H50" s="31"/>
      <c r="I50" s="32"/>
      <c r="J50" s="32"/>
      <c r="K50" s="32"/>
      <c r="L50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0" s="32"/>
      <c r="N50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0" s="31">
        <f>Tableau54[[#This Row],[Plafond € sur 5 ans / agriculteur (hors cumul familles MAEC)]]*Tableau54[[#This Row],[dont Nombre d''agriculteurs en reconduction d''une MAEC qui se termine en 2026]]</f>
        <v>0</v>
      </c>
      <c r="P50" s="31">
        <f>Tableau54[[#This Row],[Plafond € sur 5 ans / agriculteur (hors cumul familles MAEC)]]*Tableau54[[#This Row],[dont Nombre nouveaux agriculteurs]]</f>
        <v>0</v>
      </c>
    </row>
    <row r="51" spans="2:16" x14ac:dyDescent="0.3">
      <c r="B51" s="6" t="s">
        <v>126</v>
      </c>
      <c r="C51" s="6" t="s">
        <v>63</v>
      </c>
      <c r="D51" s="31">
        <v>177</v>
      </c>
      <c r="E51" s="32">
        <v>62.146892655367232</v>
      </c>
      <c r="F51" s="31">
        <v>55000</v>
      </c>
      <c r="G51" s="31"/>
      <c r="H51" s="31"/>
      <c r="I51" s="32"/>
      <c r="J51" s="32"/>
      <c r="K51" s="32"/>
      <c r="L51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1" s="32"/>
      <c r="N51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1" s="31">
        <f>Tableau54[[#This Row],[Plafond € sur 5 ans / agriculteur (hors cumul familles MAEC)]]*Tableau54[[#This Row],[dont Nombre d''agriculteurs en reconduction d''une MAEC qui se termine en 2026]]</f>
        <v>0</v>
      </c>
      <c r="P51" s="31">
        <f>Tableau54[[#This Row],[Plafond € sur 5 ans / agriculteur (hors cumul familles MAEC)]]*Tableau54[[#This Row],[dont Nombre nouveaux agriculteurs]]</f>
        <v>0</v>
      </c>
    </row>
    <row r="52" spans="2:16" x14ac:dyDescent="0.3">
      <c r="B52" s="6" t="s">
        <v>126</v>
      </c>
      <c r="C52" s="6" t="s">
        <v>64</v>
      </c>
      <c r="D52" s="31">
        <v>177</v>
      </c>
      <c r="E52" s="32">
        <v>52.542372881355931</v>
      </c>
      <c r="F52" s="31">
        <v>46500</v>
      </c>
      <c r="G52" s="31"/>
      <c r="H52" s="31"/>
      <c r="I52" s="32"/>
      <c r="J52" s="32"/>
      <c r="K52" s="32"/>
      <c r="L52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2" s="32"/>
      <c r="N52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2" s="31">
        <f>Tableau54[[#This Row],[Plafond € sur 5 ans / agriculteur (hors cumul familles MAEC)]]*Tableau54[[#This Row],[dont Nombre d''agriculteurs en reconduction d''une MAEC qui se termine en 2026]]</f>
        <v>0</v>
      </c>
      <c r="P52" s="31">
        <f>Tableau54[[#This Row],[Plafond € sur 5 ans / agriculteur (hors cumul familles MAEC)]]*Tableau54[[#This Row],[dont Nombre nouveaux agriculteurs]]</f>
        <v>0</v>
      </c>
    </row>
    <row r="53" spans="2:16" x14ac:dyDescent="0.3">
      <c r="B53" s="6" t="s">
        <v>127</v>
      </c>
      <c r="C53" s="6" t="s">
        <v>65</v>
      </c>
      <c r="D53" s="31">
        <v>233</v>
      </c>
      <c r="E53" s="32">
        <v>51.502145922746784</v>
      </c>
      <c r="F53" s="31">
        <v>60000</v>
      </c>
      <c r="G53" s="31"/>
      <c r="H53" s="31"/>
      <c r="I53" s="32"/>
      <c r="J53" s="32"/>
      <c r="K53" s="32"/>
      <c r="L53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3" s="32"/>
      <c r="N53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3" s="31">
        <f>Tableau54[[#This Row],[Plafond € sur 5 ans / agriculteur (hors cumul familles MAEC)]]*Tableau54[[#This Row],[dont Nombre d''agriculteurs en reconduction d''une MAEC qui se termine en 2026]]</f>
        <v>0</v>
      </c>
      <c r="P53" s="31">
        <f>Tableau54[[#This Row],[Plafond € sur 5 ans / agriculteur (hors cumul familles MAEC)]]*Tableau54[[#This Row],[dont Nombre nouveaux agriculteurs]]</f>
        <v>0</v>
      </c>
    </row>
    <row r="54" spans="2:16" x14ac:dyDescent="0.3">
      <c r="B54" s="6" t="s">
        <v>127</v>
      </c>
      <c r="C54" s="6" t="s">
        <v>66</v>
      </c>
      <c r="D54" s="31">
        <v>233</v>
      </c>
      <c r="E54" s="32">
        <v>41.201716738197426</v>
      </c>
      <c r="F54" s="31">
        <v>48000</v>
      </c>
      <c r="G54" s="31"/>
      <c r="H54" s="31"/>
      <c r="I54" s="32"/>
      <c r="J54" s="32"/>
      <c r="K54" s="32"/>
      <c r="L54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4" s="32"/>
      <c r="N54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4" s="31">
        <f>Tableau54[[#This Row],[Plafond € sur 5 ans / agriculteur (hors cumul familles MAEC)]]*Tableau54[[#This Row],[dont Nombre d''agriculteurs en reconduction d''une MAEC qui se termine en 2026]]</f>
        <v>0</v>
      </c>
      <c r="P54" s="31">
        <f>Tableau54[[#This Row],[Plafond € sur 5 ans / agriculteur (hors cumul familles MAEC)]]*Tableau54[[#This Row],[dont Nombre nouveaux agriculteurs]]</f>
        <v>0</v>
      </c>
    </row>
    <row r="55" spans="2:16" x14ac:dyDescent="0.3">
      <c r="B55" s="6" t="s">
        <v>128</v>
      </c>
      <c r="C55" s="6" t="s">
        <v>67</v>
      </c>
      <c r="D55" s="31">
        <v>800</v>
      </c>
      <c r="E55" s="32">
        <v>12.5</v>
      </c>
      <c r="F55" s="31">
        <v>50000</v>
      </c>
      <c r="G55" s="31"/>
      <c r="H55" s="31"/>
      <c r="I55" s="32"/>
      <c r="J55" s="32"/>
      <c r="K55" s="32"/>
      <c r="L55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5" s="32"/>
      <c r="N55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5" s="31">
        <f>Tableau54[[#This Row],[Plafond € sur 5 ans / agriculteur (hors cumul familles MAEC)]]*Tableau54[[#This Row],[dont Nombre d''agriculteurs en reconduction d''une MAEC qui se termine en 2026]]</f>
        <v>0</v>
      </c>
      <c r="P55" s="31">
        <f>Tableau54[[#This Row],[Plafond € sur 5 ans / agriculteur (hors cumul familles MAEC)]]*Tableau54[[#This Row],[dont Nombre nouveaux agriculteurs]]</f>
        <v>0</v>
      </c>
    </row>
    <row r="56" spans="2:16" x14ac:dyDescent="0.3">
      <c r="B56" s="6" t="s">
        <v>129</v>
      </c>
      <c r="C56" s="6" t="s">
        <v>68</v>
      </c>
      <c r="D56" s="31">
        <v>62</v>
      </c>
      <c r="E56" s="32">
        <v>161.29032258064515</v>
      </c>
      <c r="F56" s="31">
        <v>50000</v>
      </c>
      <c r="G56" s="31"/>
      <c r="H56" s="31"/>
      <c r="I56" s="32"/>
      <c r="J56" s="32"/>
      <c r="K56" s="32"/>
      <c r="L56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6" s="32"/>
      <c r="N56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6" s="31">
        <f>Tableau54[[#This Row],[Plafond € sur 5 ans / agriculteur (hors cumul familles MAEC)]]*Tableau54[[#This Row],[dont Nombre d''agriculteurs en reconduction d''une MAEC qui se termine en 2026]]</f>
        <v>0</v>
      </c>
      <c r="P56" s="31">
        <f>Tableau54[[#This Row],[Plafond € sur 5 ans / agriculteur (hors cumul familles MAEC)]]*Tableau54[[#This Row],[dont Nombre nouveaux agriculteurs]]</f>
        <v>0</v>
      </c>
    </row>
    <row r="57" spans="2:16" x14ac:dyDescent="0.3">
      <c r="B57" s="6" t="s">
        <v>130</v>
      </c>
      <c r="C57" s="6" t="s">
        <v>69</v>
      </c>
      <c r="D57" s="31">
        <v>1.6</v>
      </c>
      <c r="E57" s="32">
        <v>6250</v>
      </c>
      <c r="F57" s="31">
        <v>50000</v>
      </c>
      <c r="G57" s="31"/>
      <c r="H57" s="31"/>
      <c r="I57" s="32"/>
      <c r="J57" s="32"/>
      <c r="K57" s="32"/>
      <c r="L57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7" s="32"/>
      <c r="N57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7" s="31">
        <f>Tableau54[[#This Row],[Plafond € sur 5 ans / agriculteur (hors cumul familles MAEC)]]*Tableau54[[#This Row],[dont Nombre d''agriculteurs en reconduction d''une MAEC qui se termine en 2026]]</f>
        <v>0</v>
      </c>
      <c r="P57" s="31">
        <f>Tableau54[[#This Row],[Plafond € sur 5 ans / agriculteur (hors cumul familles MAEC)]]*Tableau54[[#This Row],[dont Nombre nouveaux agriculteurs]]</f>
        <v>0</v>
      </c>
    </row>
    <row r="58" spans="2:16" x14ac:dyDescent="0.3">
      <c r="B58" s="6" t="s">
        <v>131</v>
      </c>
      <c r="C58" s="6" t="s">
        <v>70</v>
      </c>
      <c r="D58" s="31">
        <v>150</v>
      </c>
      <c r="E58" s="32">
        <v>66.666666666666671</v>
      </c>
      <c r="F58" s="31">
        <v>50000</v>
      </c>
      <c r="G58" s="31"/>
      <c r="H58" s="31"/>
      <c r="I58" s="32"/>
      <c r="J58" s="32"/>
      <c r="K58" s="32"/>
      <c r="L58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8" s="32"/>
      <c r="N58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8" s="31">
        <f>Tableau54[[#This Row],[Plafond € sur 5 ans / agriculteur (hors cumul familles MAEC)]]*Tableau54[[#This Row],[dont Nombre d''agriculteurs en reconduction d''une MAEC qui se termine en 2026]]</f>
        <v>0</v>
      </c>
      <c r="P58" s="31">
        <f>Tableau54[[#This Row],[Plafond € sur 5 ans / agriculteur (hors cumul familles MAEC)]]*Tableau54[[#This Row],[dont Nombre nouveaux agriculteurs]]</f>
        <v>0</v>
      </c>
    </row>
    <row r="59" spans="2:16" x14ac:dyDescent="0.3">
      <c r="B59" s="6" t="s">
        <v>132</v>
      </c>
      <c r="C59" s="6" t="s">
        <v>71</v>
      </c>
      <c r="D59" s="31">
        <v>201</v>
      </c>
      <c r="E59" s="32">
        <v>49.75124378109453</v>
      </c>
      <c r="F59" s="31">
        <v>50000</v>
      </c>
      <c r="G59" s="31"/>
      <c r="H59" s="31"/>
      <c r="I59" s="32"/>
      <c r="J59" s="32"/>
      <c r="K59" s="32"/>
      <c r="L59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59" s="32"/>
      <c r="N59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59" s="31">
        <f>Tableau54[[#This Row],[Plafond € sur 5 ans / agriculteur (hors cumul familles MAEC)]]*Tableau54[[#This Row],[dont Nombre d''agriculteurs en reconduction d''une MAEC qui se termine en 2026]]</f>
        <v>0</v>
      </c>
      <c r="P59" s="31">
        <f>Tableau54[[#This Row],[Plafond € sur 5 ans / agriculteur (hors cumul familles MAEC)]]*Tableau54[[#This Row],[dont Nombre nouveaux agriculteurs]]</f>
        <v>0</v>
      </c>
    </row>
    <row r="60" spans="2:16" x14ac:dyDescent="0.3">
      <c r="B60" s="6" t="s">
        <v>133</v>
      </c>
      <c r="C60" s="6" t="s">
        <v>72</v>
      </c>
      <c r="D60" s="31">
        <v>267</v>
      </c>
      <c r="E60" s="32">
        <v>37.453183520599254</v>
      </c>
      <c r="F60" s="31">
        <v>50000</v>
      </c>
      <c r="G60" s="31"/>
      <c r="H60" s="31"/>
      <c r="I60" s="32"/>
      <c r="J60" s="32"/>
      <c r="K60" s="32"/>
      <c r="L60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0" s="32"/>
      <c r="N60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0" s="31">
        <f>Tableau54[[#This Row],[Plafond € sur 5 ans / agriculteur (hors cumul familles MAEC)]]*Tableau54[[#This Row],[dont Nombre d''agriculteurs en reconduction d''une MAEC qui se termine en 2026]]</f>
        <v>0</v>
      </c>
      <c r="P60" s="31">
        <f>Tableau54[[#This Row],[Plafond € sur 5 ans / agriculteur (hors cumul familles MAEC)]]*Tableau54[[#This Row],[dont Nombre nouveaux agriculteurs]]</f>
        <v>0</v>
      </c>
    </row>
    <row r="61" spans="2:16" x14ac:dyDescent="0.3">
      <c r="B61" s="6" t="s">
        <v>73</v>
      </c>
      <c r="C61" s="6" t="s">
        <v>73</v>
      </c>
      <c r="D61" s="31">
        <v>735</v>
      </c>
      <c r="E61" s="6">
        <v>13</v>
      </c>
      <c r="F61" s="31">
        <v>47775</v>
      </c>
      <c r="G61" s="31"/>
      <c r="H61" s="31"/>
      <c r="I61" s="32"/>
      <c r="J61" s="32"/>
      <c r="K61" s="32"/>
      <c r="L61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1" s="32"/>
      <c r="N61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1" s="31">
        <f>Tableau54[[#This Row],[Plafond € sur 5 ans / agriculteur (hors cumul familles MAEC)]]*Tableau54[[#This Row],[dont Nombre d''agriculteurs en reconduction d''une MAEC qui se termine en 2026]]</f>
        <v>0</v>
      </c>
      <c r="P61" s="31">
        <f>Tableau54[[#This Row],[Plafond € sur 5 ans / agriculteur (hors cumul familles MAEC)]]*Tableau54[[#This Row],[dont Nombre nouveaux agriculteurs]]</f>
        <v>0</v>
      </c>
    </row>
    <row r="62" spans="2:16" x14ac:dyDescent="0.3">
      <c r="B62" s="6" t="s">
        <v>134</v>
      </c>
      <c r="C62" s="6" t="s">
        <v>74</v>
      </c>
      <c r="D62" s="31">
        <v>153</v>
      </c>
      <c r="E62" s="32">
        <v>65.359477124183002</v>
      </c>
      <c r="F62" s="31">
        <v>50000</v>
      </c>
      <c r="G62" s="31"/>
      <c r="H62" s="31"/>
      <c r="I62" s="32"/>
      <c r="J62" s="32"/>
      <c r="K62" s="32"/>
      <c r="L62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2" s="32"/>
      <c r="N62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2" s="31">
        <f>Tableau54[[#This Row],[Plafond € sur 5 ans / agriculteur (hors cumul familles MAEC)]]*Tableau54[[#This Row],[dont Nombre d''agriculteurs en reconduction d''une MAEC qui se termine en 2026]]</f>
        <v>0</v>
      </c>
      <c r="P62" s="31">
        <f>Tableau54[[#This Row],[Plafond € sur 5 ans / agriculteur (hors cumul familles MAEC)]]*Tableau54[[#This Row],[dont Nombre nouveaux agriculteurs]]</f>
        <v>0</v>
      </c>
    </row>
    <row r="63" spans="2:16" x14ac:dyDescent="0.3">
      <c r="B63" s="6" t="s">
        <v>135</v>
      </c>
      <c r="C63" s="6" t="s">
        <v>75</v>
      </c>
      <c r="D63" s="31">
        <v>204</v>
      </c>
      <c r="E63" s="32">
        <v>49.019607843137258</v>
      </c>
      <c r="F63" s="31">
        <v>50000</v>
      </c>
      <c r="G63" s="31"/>
      <c r="H63" s="31"/>
      <c r="I63" s="32"/>
      <c r="J63" s="32"/>
      <c r="K63" s="32"/>
      <c r="L63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3" s="32"/>
      <c r="N63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3" s="31">
        <f>Tableau54[[#This Row],[Plafond € sur 5 ans / agriculteur (hors cumul familles MAEC)]]*Tableau54[[#This Row],[dont Nombre d''agriculteurs en reconduction d''une MAEC qui se termine en 2026]]</f>
        <v>0</v>
      </c>
      <c r="P63" s="31">
        <f>Tableau54[[#This Row],[Plafond € sur 5 ans / agriculteur (hors cumul familles MAEC)]]*Tableau54[[#This Row],[dont Nombre nouveaux agriculteurs]]</f>
        <v>0</v>
      </c>
    </row>
    <row r="64" spans="2:16" x14ac:dyDescent="0.3">
      <c r="B64" s="6" t="s">
        <v>136</v>
      </c>
      <c r="C64" s="6" t="s">
        <v>76</v>
      </c>
      <c r="D64" s="31">
        <v>122</v>
      </c>
      <c r="E64" s="32">
        <v>170</v>
      </c>
      <c r="F64" s="31">
        <v>103700</v>
      </c>
      <c r="G64" s="31"/>
      <c r="H64" s="31"/>
      <c r="I64" s="32"/>
      <c r="J64" s="32"/>
      <c r="K64" s="32"/>
      <c r="L64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4" s="32"/>
      <c r="N64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4" s="31">
        <f>Tableau54[[#This Row],[Plafond € sur 5 ans / agriculteur (hors cumul familles MAEC)]]*Tableau54[[#This Row],[dont Nombre d''agriculteurs en reconduction d''une MAEC qui se termine en 2026]]</f>
        <v>0</v>
      </c>
      <c r="P64" s="31">
        <f>Tableau54[[#This Row],[Plafond € sur 5 ans / agriculteur (hors cumul familles MAEC)]]*Tableau54[[#This Row],[dont Nombre nouveaux agriculteurs]]</f>
        <v>0</v>
      </c>
    </row>
    <row r="65" spans="2:16" x14ac:dyDescent="0.3">
      <c r="B65" s="6" t="s">
        <v>136</v>
      </c>
      <c r="C65" s="6" t="s">
        <v>77</v>
      </c>
      <c r="D65" s="31">
        <v>122</v>
      </c>
      <c r="E65" s="32">
        <v>85</v>
      </c>
      <c r="F65" s="31">
        <v>51850</v>
      </c>
      <c r="G65" s="31"/>
      <c r="H65" s="31"/>
      <c r="I65" s="32"/>
      <c r="J65" s="32"/>
      <c r="K65" s="32"/>
      <c r="L65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5" s="32"/>
      <c r="N65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5" s="31">
        <f>Tableau54[[#This Row],[Plafond € sur 5 ans / agriculteur (hors cumul familles MAEC)]]*Tableau54[[#This Row],[dont Nombre d''agriculteurs en reconduction d''une MAEC qui se termine en 2026]]</f>
        <v>0</v>
      </c>
      <c r="P65" s="31">
        <f>Tableau54[[#This Row],[Plafond € sur 5 ans / agriculteur (hors cumul familles MAEC)]]*Tableau54[[#This Row],[dont Nombre nouveaux agriculteurs]]</f>
        <v>0</v>
      </c>
    </row>
    <row r="66" spans="2:16" x14ac:dyDescent="0.3">
      <c r="B66" s="6" t="s">
        <v>137</v>
      </c>
      <c r="C66" s="6" t="s">
        <v>78</v>
      </c>
      <c r="D66" s="31">
        <v>143</v>
      </c>
      <c r="E66" s="32">
        <v>170</v>
      </c>
      <c r="F66" s="31">
        <v>121550</v>
      </c>
      <c r="G66" s="31"/>
      <c r="H66" s="31"/>
      <c r="I66" s="32"/>
      <c r="J66" s="32"/>
      <c r="K66" s="32"/>
      <c r="L66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6" s="32"/>
      <c r="N66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6" s="31">
        <f>Tableau54[[#This Row],[Plafond € sur 5 ans / agriculteur (hors cumul familles MAEC)]]*Tableau54[[#This Row],[dont Nombre d''agriculteurs en reconduction d''une MAEC qui se termine en 2026]]</f>
        <v>0</v>
      </c>
      <c r="P66" s="31">
        <f>Tableau54[[#This Row],[Plafond € sur 5 ans / agriculteur (hors cumul familles MAEC)]]*Tableau54[[#This Row],[dont Nombre nouveaux agriculteurs]]</f>
        <v>0</v>
      </c>
    </row>
    <row r="67" spans="2:16" x14ac:dyDescent="0.3">
      <c r="B67" s="6" t="s">
        <v>137</v>
      </c>
      <c r="C67" s="6" t="s">
        <v>79</v>
      </c>
      <c r="D67" s="31">
        <v>143</v>
      </c>
      <c r="E67" s="32">
        <v>85</v>
      </c>
      <c r="F67" s="31">
        <v>60775</v>
      </c>
      <c r="G67" s="31"/>
      <c r="H67" s="31"/>
      <c r="I67" s="32"/>
      <c r="J67" s="32"/>
      <c r="K67" s="32"/>
      <c r="L67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7" s="32"/>
      <c r="N67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7" s="31">
        <f>Tableau54[[#This Row],[Plafond € sur 5 ans / agriculteur (hors cumul familles MAEC)]]*Tableau54[[#This Row],[dont Nombre d''agriculteurs en reconduction d''une MAEC qui se termine en 2026]]</f>
        <v>0</v>
      </c>
      <c r="P67" s="31">
        <f>Tableau54[[#This Row],[Plafond € sur 5 ans / agriculteur (hors cumul familles MAEC)]]*Tableau54[[#This Row],[dont Nombre nouveaux agriculteurs]]</f>
        <v>0</v>
      </c>
    </row>
    <row r="68" spans="2:16" x14ac:dyDescent="0.3">
      <c r="B68" s="6" t="s">
        <v>138</v>
      </c>
      <c r="C68" s="6" t="s">
        <v>80</v>
      </c>
      <c r="D68" s="31">
        <v>281</v>
      </c>
      <c r="E68" s="32">
        <v>170</v>
      </c>
      <c r="F68" s="31">
        <v>238850</v>
      </c>
      <c r="G68" s="31"/>
      <c r="H68" s="31"/>
      <c r="I68" s="32"/>
      <c r="J68" s="32"/>
      <c r="K68" s="32"/>
      <c r="L68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8" s="32"/>
      <c r="N68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8" s="31">
        <f>Tableau54[[#This Row],[Plafond € sur 5 ans / agriculteur (hors cumul familles MAEC)]]*Tableau54[[#This Row],[dont Nombre d''agriculteurs en reconduction d''une MAEC qui se termine en 2026]]</f>
        <v>0</v>
      </c>
      <c r="P68" s="31">
        <f>Tableau54[[#This Row],[Plafond € sur 5 ans / agriculteur (hors cumul familles MAEC)]]*Tableau54[[#This Row],[dont Nombre nouveaux agriculteurs]]</f>
        <v>0</v>
      </c>
    </row>
    <row r="69" spans="2:16" x14ac:dyDescent="0.3">
      <c r="B69" s="6" t="s">
        <v>138</v>
      </c>
      <c r="C69" s="6" t="s">
        <v>81</v>
      </c>
      <c r="D69" s="31">
        <v>281</v>
      </c>
      <c r="E69" s="32">
        <v>85</v>
      </c>
      <c r="F69" s="31">
        <v>119425</v>
      </c>
      <c r="G69" s="31"/>
      <c r="H69" s="31"/>
      <c r="I69" s="32"/>
      <c r="J69" s="32"/>
      <c r="K69" s="32"/>
      <c r="L69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69" s="32"/>
      <c r="N69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69" s="31">
        <f>Tableau54[[#This Row],[Plafond € sur 5 ans / agriculteur (hors cumul familles MAEC)]]*Tableau54[[#This Row],[dont Nombre d''agriculteurs en reconduction d''une MAEC qui se termine en 2026]]</f>
        <v>0</v>
      </c>
      <c r="P69" s="31">
        <f>Tableau54[[#This Row],[Plafond € sur 5 ans / agriculteur (hors cumul familles MAEC)]]*Tableau54[[#This Row],[dont Nombre nouveaux agriculteurs]]</f>
        <v>0</v>
      </c>
    </row>
    <row r="70" spans="2:16" x14ac:dyDescent="0.3">
      <c r="B70" s="6" t="s">
        <v>139</v>
      </c>
      <c r="C70" s="6" t="s">
        <v>82</v>
      </c>
      <c r="D70" s="31">
        <v>137</v>
      </c>
      <c r="E70" s="32">
        <v>170</v>
      </c>
      <c r="F70" s="31">
        <v>116450</v>
      </c>
      <c r="G70" s="31"/>
      <c r="H70" s="31"/>
      <c r="I70" s="32"/>
      <c r="J70" s="32"/>
      <c r="K70" s="32"/>
      <c r="L70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0" s="32"/>
      <c r="N70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0" s="31">
        <f>Tableau54[[#This Row],[Plafond € sur 5 ans / agriculteur (hors cumul familles MAEC)]]*Tableau54[[#This Row],[dont Nombre d''agriculteurs en reconduction d''une MAEC qui se termine en 2026]]</f>
        <v>0</v>
      </c>
      <c r="P70" s="31">
        <f>Tableau54[[#This Row],[Plafond € sur 5 ans / agriculteur (hors cumul familles MAEC)]]*Tableau54[[#This Row],[dont Nombre nouveaux agriculteurs]]</f>
        <v>0</v>
      </c>
    </row>
    <row r="71" spans="2:16" x14ac:dyDescent="0.3">
      <c r="B71" s="6" t="s">
        <v>139</v>
      </c>
      <c r="C71" s="6" t="s">
        <v>83</v>
      </c>
      <c r="D71" s="31">
        <v>137</v>
      </c>
      <c r="E71" s="32">
        <v>85</v>
      </c>
      <c r="F71" s="31">
        <v>58225</v>
      </c>
      <c r="G71" s="31"/>
      <c r="H71" s="31"/>
      <c r="I71" s="32"/>
      <c r="J71" s="32"/>
      <c r="K71" s="32"/>
      <c r="L71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1" s="32"/>
      <c r="N71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1" s="31">
        <f>Tableau54[[#This Row],[Plafond € sur 5 ans / agriculteur (hors cumul familles MAEC)]]*Tableau54[[#This Row],[dont Nombre d''agriculteurs en reconduction d''une MAEC qui se termine en 2026]]</f>
        <v>0</v>
      </c>
      <c r="P71" s="31">
        <f>Tableau54[[#This Row],[Plafond € sur 5 ans / agriculteur (hors cumul familles MAEC)]]*Tableau54[[#This Row],[dont Nombre nouveaux agriculteurs]]</f>
        <v>0</v>
      </c>
    </row>
    <row r="72" spans="2:16" x14ac:dyDescent="0.3">
      <c r="B72" s="6" t="s">
        <v>140</v>
      </c>
      <c r="C72" s="6" t="s">
        <v>84</v>
      </c>
      <c r="D72" s="31">
        <v>201</v>
      </c>
      <c r="E72" s="32">
        <v>170</v>
      </c>
      <c r="F72" s="31">
        <v>170850</v>
      </c>
      <c r="G72" s="31"/>
      <c r="H72" s="31"/>
      <c r="I72" s="32"/>
      <c r="J72" s="32"/>
      <c r="K72" s="32"/>
      <c r="L72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2" s="32"/>
      <c r="N72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2" s="31">
        <f>Tableau54[[#This Row],[Plafond € sur 5 ans / agriculteur (hors cumul familles MAEC)]]*Tableau54[[#This Row],[dont Nombre d''agriculteurs en reconduction d''une MAEC qui se termine en 2026]]</f>
        <v>0</v>
      </c>
      <c r="P72" s="31">
        <f>Tableau54[[#This Row],[Plafond € sur 5 ans / agriculteur (hors cumul familles MAEC)]]*Tableau54[[#This Row],[dont Nombre nouveaux agriculteurs]]</f>
        <v>0</v>
      </c>
    </row>
    <row r="73" spans="2:16" x14ac:dyDescent="0.3">
      <c r="B73" s="6" t="s">
        <v>140</v>
      </c>
      <c r="C73" s="6" t="s">
        <v>85</v>
      </c>
      <c r="D73" s="31">
        <v>201</v>
      </c>
      <c r="E73" s="32">
        <v>85</v>
      </c>
      <c r="F73" s="31">
        <v>85425</v>
      </c>
      <c r="G73" s="31"/>
      <c r="H73" s="31"/>
      <c r="I73" s="32"/>
      <c r="J73" s="32"/>
      <c r="K73" s="32"/>
      <c r="L73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3" s="32"/>
      <c r="N73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3" s="31">
        <f>Tableau54[[#This Row],[Plafond € sur 5 ans / agriculteur (hors cumul familles MAEC)]]*Tableau54[[#This Row],[dont Nombre d''agriculteurs en reconduction d''une MAEC qui se termine en 2026]]</f>
        <v>0</v>
      </c>
      <c r="P73" s="31">
        <f>Tableau54[[#This Row],[Plafond € sur 5 ans / agriculteur (hors cumul familles MAEC)]]*Tableau54[[#This Row],[dont Nombre nouveaux agriculteurs]]</f>
        <v>0</v>
      </c>
    </row>
    <row r="74" spans="2:16" x14ac:dyDescent="0.3">
      <c r="B74" s="6" t="s">
        <v>141</v>
      </c>
      <c r="C74" s="6" t="s">
        <v>86</v>
      </c>
      <c r="D74" s="31">
        <v>306</v>
      </c>
      <c r="E74" s="32">
        <v>170</v>
      </c>
      <c r="F74" s="31">
        <v>260100</v>
      </c>
      <c r="G74" s="31"/>
      <c r="H74" s="31"/>
      <c r="I74" s="32"/>
      <c r="J74" s="32"/>
      <c r="K74" s="32"/>
      <c r="L74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4" s="32"/>
      <c r="N74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4" s="31">
        <f>Tableau54[[#This Row],[Plafond € sur 5 ans / agriculteur (hors cumul familles MAEC)]]*Tableau54[[#This Row],[dont Nombre d''agriculteurs en reconduction d''une MAEC qui se termine en 2026]]</f>
        <v>0</v>
      </c>
      <c r="P74" s="31">
        <f>Tableau54[[#This Row],[Plafond € sur 5 ans / agriculteur (hors cumul familles MAEC)]]*Tableau54[[#This Row],[dont Nombre nouveaux agriculteurs]]</f>
        <v>0</v>
      </c>
    </row>
    <row r="75" spans="2:16" x14ac:dyDescent="0.3">
      <c r="B75" s="6" t="s">
        <v>141</v>
      </c>
      <c r="C75" s="6" t="s">
        <v>87</v>
      </c>
      <c r="D75" s="31">
        <v>306</v>
      </c>
      <c r="E75" s="32">
        <v>85</v>
      </c>
      <c r="F75" s="31">
        <v>130050</v>
      </c>
      <c r="G75" s="31"/>
      <c r="H75" s="31"/>
      <c r="I75" s="32"/>
      <c r="J75" s="32"/>
      <c r="K75" s="32"/>
      <c r="L75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5" s="32"/>
      <c r="N75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5" s="31">
        <f>Tableau54[[#This Row],[Plafond € sur 5 ans / agriculteur (hors cumul familles MAEC)]]*Tableau54[[#This Row],[dont Nombre d''agriculteurs en reconduction d''une MAEC qui se termine en 2026]]</f>
        <v>0</v>
      </c>
      <c r="P75" s="31">
        <f>Tableau54[[#This Row],[Plafond € sur 5 ans / agriculteur (hors cumul familles MAEC)]]*Tableau54[[#This Row],[dont Nombre nouveaux agriculteurs]]</f>
        <v>0</v>
      </c>
    </row>
    <row r="76" spans="2:16" x14ac:dyDescent="0.3">
      <c r="B76" s="6" t="s">
        <v>142</v>
      </c>
      <c r="C76" s="6" t="s">
        <v>88</v>
      </c>
      <c r="D76" s="31">
        <v>149</v>
      </c>
      <c r="E76" s="32">
        <v>170</v>
      </c>
      <c r="F76" s="31">
        <v>126650</v>
      </c>
      <c r="G76" s="31"/>
      <c r="H76" s="31"/>
      <c r="I76" s="32"/>
      <c r="J76" s="32"/>
      <c r="K76" s="32"/>
      <c r="L76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6" s="32"/>
      <c r="N76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6" s="31">
        <f>Tableau54[[#This Row],[Plafond € sur 5 ans / agriculteur (hors cumul familles MAEC)]]*Tableau54[[#This Row],[dont Nombre d''agriculteurs en reconduction d''une MAEC qui se termine en 2026]]</f>
        <v>0</v>
      </c>
      <c r="P76" s="31">
        <f>Tableau54[[#This Row],[Plafond € sur 5 ans / agriculteur (hors cumul familles MAEC)]]*Tableau54[[#This Row],[dont Nombre nouveaux agriculteurs]]</f>
        <v>0</v>
      </c>
    </row>
    <row r="77" spans="2:16" x14ac:dyDescent="0.3">
      <c r="B77" s="6" t="s">
        <v>142</v>
      </c>
      <c r="C77" s="6" t="s">
        <v>89</v>
      </c>
      <c r="D77" s="31">
        <v>149</v>
      </c>
      <c r="E77" s="32">
        <v>85</v>
      </c>
      <c r="F77" s="31">
        <v>63325</v>
      </c>
      <c r="G77" s="31"/>
      <c r="H77" s="31"/>
      <c r="I77" s="32"/>
      <c r="J77" s="32"/>
      <c r="K77" s="32"/>
      <c r="L77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7" s="32"/>
      <c r="N77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7" s="31">
        <f>Tableau54[[#This Row],[Plafond € sur 5 ans / agriculteur (hors cumul familles MAEC)]]*Tableau54[[#This Row],[dont Nombre d''agriculteurs en reconduction d''une MAEC qui se termine en 2026]]</f>
        <v>0</v>
      </c>
      <c r="P77" s="31">
        <f>Tableau54[[#This Row],[Plafond € sur 5 ans / agriculteur (hors cumul familles MAEC)]]*Tableau54[[#This Row],[dont Nombre nouveaux agriculteurs]]</f>
        <v>0</v>
      </c>
    </row>
    <row r="78" spans="2:16" x14ac:dyDescent="0.3">
      <c r="B78" s="6" t="s">
        <v>143</v>
      </c>
      <c r="C78" s="6" t="s">
        <v>90</v>
      </c>
      <c r="D78" s="31">
        <v>165</v>
      </c>
      <c r="E78" s="32">
        <v>170</v>
      </c>
      <c r="F78" s="31">
        <v>140250</v>
      </c>
      <c r="G78" s="31"/>
      <c r="H78" s="31"/>
      <c r="I78" s="32"/>
      <c r="J78" s="32"/>
      <c r="K78" s="32"/>
      <c r="L78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8" s="32"/>
      <c r="N78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8" s="31">
        <f>Tableau54[[#This Row],[Plafond € sur 5 ans / agriculteur (hors cumul familles MAEC)]]*Tableau54[[#This Row],[dont Nombre d''agriculteurs en reconduction d''une MAEC qui se termine en 2026]]</f>
        <v>0</v>
      </c>
      <c r="P78" s="31">
        <f>Tableau54[[#This Row],[Plafond € sur 5 ans / agriculteur (hors cumul familles MAEC)]]*Tableau54[[#This Row],[dont Nombre nouveaux agriculteurs]]</f>
        <v>0</v>
      </c>
    </row>
    <row r="79" spans="2:16" x14ac:dyDescent="0.3">
      <c r="B79" s="6" t="s">
        <v>143</v>
      </c>
      <c r="C79" s="6" t="s">
        <v>91</v>
      </c>
      <c r="D79" s="31">
        <v>165</v>
      </c>
      <c r="E79" s="32">
        <v>85</v>
      </c>
      <c r="F79" s="31">
        <v>70125</v>
      </c>
      <c r="G79" s="31"/>
      <c r="H79" s="31"/>
      <c r="I79" s="32"/>
      <c r="J79" s="32"/>
      <c r="K79" s="32"/>
      <c r="L79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79" s="32"/>
      <c r="N79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79" s="31">
        <f>Tableau54[[#This Row],[Plafond € sur 5 ans / agriculteur (hors cumul familles MAEC)]]*Tableau54[[#This Row],[dont Nombre d''agriculteurs en reconduction d''une MAEC qui se termine en 2026]]</f>
        <v>0</v>
      </c>
      <c r="P79" s="31">
        <f>Tableau54[[#This Row],[Plafond € sur 5 ans / agriculteur (hors cumul familles MAEC)]]*Tableau54[[#This Row],[dont Nombre nouveaux agriculteurs]]</f>
        <v>0</v>
      </c>
    </row>
    <row r="80" spans="2:16" x14ac:dyDescent="0.3">
      <c r="B80" s="6" t="s">
        <v>144</v>
      </c>
      <c r="C80" s="6" t="s">
        <v>92</v>
      </c>
      <c r="D80" s="31">
        <v>229</v>
      </c>
      <c r="E80" s="32">
        <v>170</v>
      </c>
      <c r="F80" s="31">
        <v>194650</v>
      </c>
      <c r="G80" s="31"/>
      <c r="H80" s="31"/>
      <c r="I80" s="32"/>
      <c r="J80" s="32"/>
      <c r="K80" s="32"/>
      <c r="L80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0" s="32"/>
      <c r="N80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0" s="31">
        <f>Tableau54[[#This Row],[Plafond € sur 5 ans / agriculteur (hors cumul familles MAEC)]]*Tableau54[[#This Row],[dont Nombre d''agriculteurs en reconduction d''une MAEC qui se termine en 2026]]</f>
        <v>0</v>
      </c>
      <c r="P80" s="31">
        <f>Tableau54[[#This Row],[Plafond € sur 5 ans / agriculteur (hors cumul familles MAEC)]]*Tableau54[[#This Row],[dont Nombre nouveaux agriculteurs]]</f>
        <v>0</v>
      </c>
    </row>
    <row r="81" spans="2:16" x14ac:dyDescent="0.3">
      <c r="B81" s="6" t="s">
        <v>144</v>
      </c>
      <c r="C81" s="6" t="s">
        <v>93</v>
      </c>
      <c r="D81" s="31">
        <v>229</v>
      </c>
      <c r="E81" s="32">
        <v>85</v>
      </c>
      <c r="F81" s="31">
        <v>97325</v>
      </c>
      <c r="G81" s="31"/>
      <c r="H81" s="31"/>
      <c r="I81" s="32"/>
      <c r="J81" s="32"/>
      <c r="K81" s="32"/>
      <c r="L81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1" s="32"/>
      <c r="N81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1" s="31">
        <f>Tableau54[[#This Row],[Plafond € sur 5 ans / agriculteur (hors cumul familles MAEC)]]*Tableau54[[#This Row],[dont Nombre d''agriculteurs en reconduction d''une MAEC qui se termine en 2026]]</f>
        <v>0</v>
      </c>
      <c r="P81" s="31">
        <f>Tableau54[[#This Row],[Plafond € sur 5 ans / agriculteur (hors cumul familles MAEC)]]*Tableau54[[#This Row],[dont Nombre nouveaux agriculteurs]]</f>
        <v>0</v>
      </c>
    </row>
    <row r="82" spans="2:16" x14ac:dyDescent="0.3">
      <c r="B82" s="6" t="s">
        <v>145</v>
      </c>
      <c r="C82" s="6" t="s">
        <v>94</v>
      </c>
      <c r="D82" s="31">
        <v>51</v>
      </c>
      <c r="E82" s="32">
        <v>196.07843137254903</v>
      </c>
      <c r="F82" s="31">
        <v>50000</v>
      </c>
      <c r="G82" s="31"/>
      <c r="H82" s="31"/>
      <c r="I82" s="32"/>
      <c r="J82" s="32"/>
      <c r="K82" s="32"/>
      <c r="L82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2" s="32"/>
      <c r="N82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2" s="31">
        <f>Tableau54[[#This Row],[Plafond € sur 5 ans / agriculteur (hors cumul familles MAEC)]]*Tableau54[[#This Row],[dont Nombre d''agriculteurs en reconduction d''une MAEC qui se termine en 2026]]</f>
        <v>0</v>
      </c>
      <c r="P82" s="31">
        <f>Tableau54[[#This Row],[Plafond € sur 5 ans / agriculteur (hors cumul familles MAEC)]]*Tableau54[[#This Row],[dont Nombre nouveaux agriculteurs]]</f>
        <v>0</v>
      </c>
    </row>
    <row r="83" spans="2:16" x14ac:dyDescent="0.3">
      <c r="B83" s="6" t="s">
        <v>95</v>
      </c>
      <c r="C83" s="6" t="s">
        <v>95</v>
      </c>
      <c r="D83" s="31">
        <v>88</v>
      </c>
      <c r="E83" s="32">
        <v>110</v>
      </c>
      <c r="F83" s="31">
        <v>48400</v>
      </c>
      <c r="G83" s="31"/>
      <c r="H83" s="31"/>
      <c r="I83" s="32"/>
      <c r="J83" s="32"/>
      <c r="K83" s="32"/>
      <c r="L83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3" s="32"/>
      <c r="N83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3" s="31">
        <f>Tableau54[[#This Row],[Plafond € sur 5 ans / agriculteur (hors cumul familles MAEC)]]*Tableau54[[#This Row],[dont Nombre d''agriculteurs en reconduction d''une MAEC qui se termine en 2026]]</f>
        <v>0</v>
      </c>
      <c r="P83" s="31">
        <f>Tableau54[[#This Row],[Plafond € sur 5 ans / agriculteur (hors cumul familles MAEC)]]*Tableau54[[#This Row],[dont Nombre nouveaux agriculteurs]]</f>
        <v>0</v>
      </c>
    </row>
    <row r="84" spans="2:16" x14ac:dyDescent="0.3">
      <c r="B84" s="6" t="s">
        <v>146</v>
      </c>
      <c r="C84" s="6" t="s">
        <v>96</v>
      </c>
      <c r="D84" s="31">
        <v>72</v>
      </c>
      <c r="E84" s="32">
        <v>138.88888888888889</v>
      </c>
      <c r="F84" s="31">
        <v>50000</v>
      </c>
      <c r="G84" s="31"/>
      <c r="H84" s="31"/>
      <c r="I84" s="32"/>
      <c r="J84" s="32"/>
      <c r="K84" s="32"/>
      <c r="L84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4" s="32"/>
      <c r="N84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4" s="31">
        <f>Tableau54[[#This Row],[Plafond € sur 5 ans / agriculteur (hors cumul familles MAEC)]]*Tableau54[[#This Row],[dont Nombre d''agriculteurs en reconduction d''une MAEC qui se termine en 2026]]</f>
        <v>0</v>
      </c>
      <c r="P84" s="31">
        <f>Tableau54[[#This Row],[Plafond € sur 5 ans / agriculteur (hors cumul familles MAEC)]]*Tableau54[[#This Row],[dont Nombre nouveaux agriculteurs]]</f>
        <v>0</v>
      </c>
    </row>
    <row r="85" spans="2:16" x14ac:dyDescent="0.3">
      <c r="B85" s="6" t="s">
        <v>147</v>
      </c>
      <c r="C85" s="6" t="s">
        <v>97</v>
      </c>
      <c r="D85" s="31">
        <v>132</v>
      </c>
      <c r="E85" s="32">
        <v>75.757575757575751</v>
      </c>
      <c r="F85" s="31">
        <v>50000</v>
      </c>
      <c r="G85" s="31"/>
      <c r="H85" s="31"/>
      <c r="I85" s="32"/>
      <c r="J85" s="32"/>
      <c r="K85" s="32"/>
      <c r="L85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5" s="32"/>
      <c r="N85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5" s="31">
        <f>Tableau54[[#This Row],[Plafond € sur 5 ans / agriculteur (hors cumul familles MAEC)]]*Tableau54[[#This Row],[dont Nombre d''agriculteurs en reconduction d''une MAEC qui se termine en 2026]]</f>
        <v>0</v>
      </c>
      <c r="P85" s="31">
        <f>Tableau54[[#This Row],[Plafond € sur 5 ans / agriculteur (hors cumul familles MAEC)]]*Tableau54[[#This Row],[dont Nombre nouveaux agriculteurs]]</f>
        <v>0</v>
      </c>
    </row>
    <row r="86" spans="2:16" x14ac:dyDescent="0.3">
      <c r="B86" s="6" t="s">
        <v>98</v>
      </c>
      <c r="C86" s="6" t="s">
        <v>98</v>
      </c>
      <c r="D86" s="31">
        <v>104</v>
      </c>
      <c r="E86" s="32">
        <v>110</v>
      </c>
      <c r="F86" s="31">
        <v>57200</v>
      </c>
      <c r="G86" s="31"/>
      <c r="H86" s="31"/>
      <c r="I86" s="32"/>
      <c r="J86" s="32"/>
      <c r="K86" s="32"/>
      <c r="L86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6" s="32"/>
      <c r="N86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6" s="31">
        <f>Tableau54[[#This Row],[Plafond € sur 5 ans / agriculteur (hors cumul familles MAEC)]]*Tableau54[[#This Row],[dont Nombre d''agriculteurs en reconduction d''une MAEC qui se termine en 2026]]</f>
        <v>0</v>
      </c>
      <c r="P86" s="31">
        <f>Tableau54[[#This Row],[Plafond € sur 5 ans / agriculteur (hors cumul familles MAEC)]]*Tableau54[[#This Row],[dont Nombre nouveaux agriculteurs]]</f>
        <v>0</v>
      </c>
    </row>
    <row r="87" spans="2:16" x14ac:dyDescent="0.3">
      <c r="B87" s="6" t="s">
        <v>99</v>
      </c>
      <c r="C87" s="6" t="s">
        <v>99</v>
      </c>
      <c r="D87" s="31">
        <v>158</v>
      </c>
      <c r="E87" s="32">
        <v>120</v>
      </c>
      <c r="F87" s="31">
        <v>94800</v>
      </c>
      <c r="G87" s="31"/>
      <c r="H87" s="31"/>
      <c r="I87" s="32"/>
      <c r="J87" s="32"/>
      <c r="K87" s="32"/>
      <c r="L87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7" s="32"/>
      <c r="N87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7" s="31">
        <f>Tableau54[[#This Row],[Plafond € sur 5 ans / agriculteur (hors cumul familles MAEC)]]*Tableau54[[#This Row],[dont Nombre d''agriculteurs en reconduction d''une MAEC qui se termine en 2026]]</f>
        <v>0</v>
      </c>
      <c r="P87" s="31">
        <f>Tableau54[[#This Row],[Plafond € sur 5 ans / agriculteur (hors cumul familles MAEC)]]*Tableau54[[#This Row],[dont Nombre nouveaux agriculteurs]]</f>
        <v>0</v>
      </c>
    </row>
    <row r="88" spans="2:16" x14ac:dyDescent="0.3">
      <c r="B88" s="6" t="s">
        <v>100</v>
      </c>
      <c r="C88" s="6" t="s">
        <v>100</v>
      </c>
      <c r="D88" s="31">
        <v>317</v>
      </c>
      <c r="E88" s="32">
        <v>27</v>
      </c>
      <c r="F88" s="31">
        <v>42795</v>
      </c>
      <c r="G88" s="31"/>
      <c r="H88" s="31"/>
      <c r="I88" s="32"/>
      <c r="J88" s="32"/>
      <c r="K88" s="32"/>
      <c r="L88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8" s="32"/>
      <c r="N88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8" s="31">
        <f>Tableau54[[#This Row],[Plafond € sur 5 ans / agriculteur (hors cumul familles MAEC)]]*Tableau54[[#This Row],[dont Nombre d''agriculteurs en reconduction d''une MAEC qui se termine en 2026]]</f>
        <v>0</v>
      </c>
      <c r="P88" s="31">
        <f>Tableau54[[#This Row],[Plafond € sur 5 ans / agriculteur (hors cumul familles MAEC)]]*Tableau54[[#This Row],[dont Nombre nouveaux agriculteurs]]</f>
        <v>0</v>
      </c>
    </row>
    <row r="89" spans="2:16" x14ac:dyDescent="0.3">
      <c r="B89" s="6" t="s">
        <v>101</v>
      </c>
      <c r="C89" s="6" t="s">
        <v>101</v>
      </c>
      <c r="D89" s="31">
        <v>350</v>
      </c>
      <c r="E89" s="32">
        <v>27</v>
      </c>
      <c r="F89" s="31">
        <v>47250</v>
      </c>
      <c r="G89" s="31"/>
      <c r="H89" s="31"/>
      <c r="I89" s="32"/>
      <c r="J89" s="32"/>
      <c r="K89" s="32"/>
      <c r="L89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89" s="32"/>
      <c r="N89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89" s="31">
        <f>Tableau54[[#This Row],[Plafond € sur 5 ans / agriculteur (hors cumul familles MAEC)]]*Tableau54[[#This Row],[dont Nombre d''agriculteurs en reconduction d''une MAEC qui se termine en 2026]]</f>
        <v>0</v>
      </c>
      <c r="P89" s="31">
        <f>Tableau54[[#This Row],[Plafond € sur 5 ans / agriculteur (hors cumul familles MAEC)]]*Tableau54[[#This Row],[dont Nombre nouveaux agriculteurs]]</f>
        <v>0</v>
      </c>
    </row>
    <row r="90" spans="2:16" x14ac:dyDescent="0.3">
      <c r="B90" s="6" t="s">
        <v>102</v>
      </c>
      <c r="C90" s="6" t="s">
        <v>102</v>
      </c>
      <c r="D90" s="31">
        <v>92</v>
      </c>
      <c r="E90" s="32">
        <v>85</v>
      </c>
      <c r="F90" s="31">
        <v>39100</v>
      </c>
      <c r="G90" s="31"/>
      <c r="H90" s="31"/>
      <c r="I90" s="32"/>
      <c r="J90" s="32"/>
      <c r="K90" s="32"/>
      <c r="L90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90" s="32"/>
      <c r="N90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90" s="31">
        <f>Tableau54[[#This Row],[Plafond € sur 5 ans / agriculteur (hors cumul familles MAEC)]]*Tableau54[[#This Row],[dont Nombre d''agriculteurs en reconduction d''une MAEC qui se termine en 2026]]</f>
        <v>0</v>
      </c>
      <c r="P90" s="31">
        <f>Tableau54[[#This Row],[Plafond € sur 5 ans / agriculteur (hors cumul familles MAEC)]]*Tableau54[[#This Row],[dont Nombre nouveaux agriculteurs]]</f>
        <v>0</v>
      </c>
    </row>
    <row r="91" spans="2:16" x14ac:dyDescent="0.3">
      <c r="B91" s="6" t="s">
        <v>103</v>
      </c>
      <c r="C91" s="6" t="s">
        <v>103</v>
      </c>
      <c r="D91" s="31">
        <v>69</v>
      </c>
      <c r="E91" s="32">
        <v>90</v>
      </c>
      <c r="F91" s="31">
        <v>31050</v>
      </c>
      <c r="G91" s="31"/>
      <c r="H91" s="31"/>
      <c r="I91" s="32"/>
      <c r="J91" s="32"/>
      <c r="K91" s="32"/>
      <c r="L91" s="32">
        <f>Tableau54[[#This Row],[Nombre total d''agriculteurs identifiés et/ou pressentis par MAEC 
Pensez à prendre en compte ici le nombre d''associés GAEC, le cas échéant. ]]-Tableau54[[#This Row],[dont Nombre d''agriculteurs en reconduction d''une MAEC qui se termine en 2026]]</f>
        <v>0</v>
      </c>
      <c r="M91" s="32"/>
      <c r="N91" s="33">
        <f>Tableau54[[#This Row],[Plafond € sur 5 ans / agriculteur (hors cumul familles MAEC)]]*Tableau54[[#This Row],[Nombre total d''agriculteurs identifiés et/ou pressentis par MAEC 
Pensez à prendre en compte ici le nombre d''associés GAEC, le cas échéant. ]]</f>
        <v>0</v>
      </c>
      <c r="O91" s="31">
        <f>Tableau54[[#This Row],[Plafond € sur 5 ans / agriculteur (hors cumul familles MAEC)]]*Tableau54[[#This Row],[dont Nombre d''agriculteurs en reconduction d''une MAEC qui se termine en 2026]]</f>
        <v>0</v>
      </c>
      <c r="P91" s="31">
        <f>Tableau54[[#This Row],[Plafond € sur 5 ans / agriculteur (hors cumul familles MAEC)]]*Tableau54[[#This Row],[dont Nombre nouveaux agriculteurs]]</f>
        <v>0</v>
      </c>
    </row>
    <row r="92" spans="2:16" x14ac:dyDescent="0.3">
      <c r="B92" s="6" t="s">
        <v>149</v>
      </c>
      <c r="D92" s="8"/>
      <c r="F92" s="8"/>
      <c r="G92" s="8"/>
      <c r="H92" s="8"/>
      <c r="I92" s="10">
        <f>SUM(Tableau54[Nombre total d''agriculteurs identifiés et/ou pressentis par MAEC 
Pensez à prendre en compte ici le nombre d''associés GAEC, le cas échéant. ])</f>
        <v>0</v>
      </c>
      <c r="L92" s="21">
        <f>SUM(Tableau54[dont Nombre nouveaux agriculteurs])</f>
        <v>0</v>
      </c>
      <c r="M92" s="21"/>
      <c r="N92" s="9">
        <f>SUM(Tableau54[Besoins en crédits ("Plafonds sur 5 ans" * "Nombre d''agriculteurs identifiés par MAEC")])</f>
        <v>0</v>
      </c>
      <c r="O92" s="8">
        <f>SUM(Tableau54[dont Besoins en crédits concernant les agriculteurs en reconduction d''une MAEC qui se termine en 2026 ("Plafonds sur 5 ans" * "Nombre agri en reconduction")])</f>
        <v>0</v>
      </c>
      <c r="P92" s="8">
        <f>SUM(Tableau54[dont Besoins en crédits concernant les nouveaux agriculteurs  ("Plafonds sur 5 ans" * "Nombre nouveaux agri")])</f>
        <v>0</v>
      </c>
    </row>
  </sheetData>
  <mergeCells count="17">
    <mergeCell ref="B1:J1"/>
    <mergeCell ref="B2:J2"/>
    <mergeCell ref="B3:G3"/>
    <mergeCell ref="H3:I3"/>
    <mergeCell ref="B4:G4"/>
    <mergeCell ref="H4:I4"/>
    <mergeCell ref="B5:G5"/>
    <mergeCell ref="H5:I5"/>
    <mergeCell ref="B6:G6"/>
    <mergeCell ref="H6:I6"/>
    <mergeCell ref="B7:G7"/>
    <mergeCell ref="H7:I7"/>
    <mergeCell ref="J9:K9"/>
    <mergeCell ref="B11:C11"/>
    <mergeCell ref="C15:E15"/>
    <mergeCell ref="F15:G15"/>
    <mergeCell ref="G19:I19"/>
  </mergeCells>
  <pageMargins left="0.7" right="0.7" top="0.75" bottom="0.75" header="0.3" footer="0.3"/>
  <pageSetup paperSize="8" scale="40" orientation="landscape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LIST!$A$15:$A$19</xm:f>
          </x14:formula1>
          <xm:sqref>H21:H91</xm:sqref>
        </x14:dataValidation>
        <x14:dataValidation type="list" allowBlank="1" showInputMessage="1" showErrorMessage="1">
          <x14:formula1>
            <xm:f>LIST!$A$12:$A$13</xm:f>
          </x14:formula1>
          <xm:sqref>K21:K91 M21:M91</xm:sqref>
        </x14:dataValidation>
        <x14:dataValidation type="list" allowBlank="1" showInputMessage="1" showErrorMessage="1">
          <x14:formula1>
            <xm:f>LIST!$H$3:$H$7</xm:f>
          </x14:formula1>
          <xm:sqref>C17:E18</xm:sqref>
        </x14:dataValidation>
        <x14:dataValidation type="list" allowBlank="1" showInputMessage="1" showErrorMessage="1">
          <x14:formula1>
            <xm:f>LIST!$H$3:$H$7</xm:f>
          </x14:formula1>
          <xm:sqref>G21:G91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92"/>
  <sheetViews>
    <sheetView showGridLines="0" topLeftCell="A7" zoomScale="80" zoomScaleNormal="80" workbookViewId="0">
      <selection activeCell="H23" sqref="H23"/>
    </sheetView>
  </sheetViews>
  <sheetFormatPr baseColWidth="10" defaultColWidth="11.5546875" defaultRowHeight="14.4" x14ac:dyDescent="0.3"/>
  <cols>
    <col min="1" max="1" width="11.5546875" style="3"/>
    <col min="2" max="2" width="9.33203125" style="3" customWidth="1"/>
    <col min="3" max="3" width="29.33203125" style="3" customWidth="1"/>
    <col min="4" max="4" width="36.33203125" style="3" customWidth="1"/>
    <col min="5" max="5" width="35.6640625" style="3" customWidth="1"/>
    <col min="6" max="6" width="27.33203125" style="3" customWidth="1"/>
    <col min="7" max="7" width="28.109375" style="3" customWidth="1"/>
    <col min="8" max="8" width="26.88671875" style="3" customWidth="1"/>
    <col min="9" max="9" width="23.44140625" style="3" customWidth="1"/>
    <col min="10" max="10" width="25.6640625" style="3" customWidth="1"/>
    <col min="11" max="11" width="18.6640625" style="3" customWidth="1"/>
    <col min="12" max="12" width="21.88671875" style="3" customWidth="1"/>
    <col min="13" max="13" width="19.6640625" style="3" customWidth="1"/>
    <col min="14" max="14" width="20.6640625" style="3" customWidth="1"/>
    <col min="15" max="15" width="23.109375" style="3" customWidth="1"/>
    <col min="16" max="16" width="20.44140625" style="3" customWidth="1"/>
    <col min="17" max="16384" width="11.5546875" style="3"/>
  </cols>
  <sheetData>
    <row r="1" spans="2:14" ht="52.2" customHeight="1" x14ac:dyDescent="0.3">
      <c r="B1" s="68" t="s">
        <v>192</v>
      </c>
      <c r="C1" s="68"/>
      <c r="D1" s="68"/>
      <c r="E1" s="68"/>
      <c r="F1" s="68"/>
      <c r="G1" s="68"/>
      <c r="H1" s="68"/>
      <c r="I1" s="68"/>
      <c r="J1" s="68"/>
      <c r="K1" s="22"/>
      <c r="N1" s="23"/>
    </row>
    <row r="2" spans="2:14" s="23" customFormat="1" ht="39.6" customHeight="1" x14ac:dyDescent="0.3">
      <c r="B2" s="72" t="s">
        <v>174</v>
      </c>
      <c r="C2" s="72"/>
      <c r="D2" s="72"/>
      <c r="E2" s="72"/>
      <c r="F2" s="72"/>
      <c r="G2" s="72"/>
      <c r="H2" s="72"/>
      <c r="I2" s="72"/>
      <c r="J2" s="72"/>
      <c r="K2" s="22"/>
    </row>
    <row r="3" spans="2:14" ht="19.95" customHeight="1" x14ac:dyDescent="0.35">
      <c r="B3" s="69" t="s">
        <v>7</v>
      </c>
      <c r="C3" s="69"/>
      <c r="D3" s="69"/>
      <c r="E3" s="69"/>
      <c r="F3" s="69"/>
      <c r="G3" s="69"/>
      <c r="H3" s="62"/>
      <c r="I3" s="62"/>
      <c r="J3" s="36"/>
      <c r="N3" s="23"/>
    </row>
    <row r="4" spans="2:14" ht="19.95" customHeight="1" x14ac:dyDescent="0.35">
      <c r="B4" s="69" t="s">
        <v>11</v>
      </c>
      <c r="C4" s="69"/>
      <c r="D4" s="69"/>
      <c r="E4" s="69"/>
      <c r="F4" s="69"/>
      <c r="G4" s="69"/>
      <c r="H4" s="62"/>
      <c r="I4" s="62"/>
      <c r="J4" s="36"/>
      <c r="N4" s="23"/>
    </row>
    <row r="5" spans="2:14" ht="19.95" customHeight="1" x14ac:dyDescent="0.35">
      <c r="B5" s="69" t="s">
        <v>6</v>
      </c>
      <c r="C5" s="69"/>
      <c r="D5" s="69"/>
      <c r="E5" s="69"/>
      <c r="F5" s="69"/>
      <c r="G5" s="69"/>
      <c r="H5" s="62"/>
      <c r="I5" s="62"/>
      <c r="J5" s="36"/>
      <c r="N5" s="23"/>
    </row>
    <row r="6" spans="2:14" ht="19.95" customHeight="1" x14ac:dyDescent="0.4">
      <c r="B6" s="69" t="s">
        <v>204</v>
      </c>
      <c r="C6" s="69"/>
      <c r="D6" s="69"/>
      <c r="E6" s="69"/>
      <c r="F6" s="69"/>
      <c r="G6" s="69"/>
      <c r="H6" s="73" t="s">
        <v>187</v>
      </c>
      <c r="I6" s="73"/>
      <c r="J6" s="36"/>
      <c r="N6" s="23"/>
    </row>
    <row r="7" spans="2:14" ht="19.95" customHeight="1" x14ac:dyDescent="0.35">
      <c r="B7" s="69" t="s">
        <v>8</v>
      </c>
      <c r="C7" s="69"/>
      <c r="D7" s="69"/>
      <c r="E7" s="69"/>
      <c r="F7" s="69"/>
      <c r="G7" s="69"/>
      <c r="H7" s="62"/>
      <c r="I7" s="62"/>
      <c r="J7" s="36"/>
      <c r="N7" s="23"/>
    </row>
    <row r="8" spans="2:14" ht="14.7" customHeight="1" x14ac:dyDescent="0.3">
      <c r="B8" s="36"/>
      <c r="C8" s="36"/>
      <c r="D8" s="36"/>
      <c r="E8" s="36"/>
      <c r="F8" s="36"/>
      <c r="G8" s="36"/>
      <c r="H8" s="36"/>
      <c r="I8" s="36"/>
      <c r="J8" s="36"/>
      <c r="N8" s="23"/>
    </row>
    <row r="9" spans="2:14" ht="21.6" customHeight="1" x14ac:dyDescent="0.4">
      <c r="J9" s="70" t="s">
        <v>167</v>
      </c>
      <c r="K9" s="71"/>
    </row>
    <row r="10" spans="2:14" ht="30" customHeight="1" x14ac:dyDescent="0.3">
      <c r="J10" s="43" t="s">
        <v>193</v>
      </c>
      <c r="K10" s="14">
        <f>Tableau549[[#Totals],[Besoins en crédits ("Plafonds sur 5 ans" * "Nombre d''agriculteurs identifiés par MAEC")]]</f>
        <v>0</v>
      </c>
    </row>
    <row r="11" spans="2:14" ht="30" customHeight="1" x14ac:dyDescent="0.3">
      <c r="B11" s="67"/>
      <c r="C11" s="67"/>
      <c r="J11" s="43" t="s">
        <v>155</v>
      </c>
      <c r="K11" s="19">
        <f>Tableau549[[#Totals],[dont Besoins en crédits concernant les agriculteurs en reconduction d''une MAEC qui se termine en 2027 ("Plafonds sur 5 ans" * "Nombre agri en reconduction")]]</f>
        <v>0</v>
      </c>
    </row>
    <row r="12" spans="2:14" ht="30" customHeight="1" x14ac:dyDescent="0.3">
      <c r="J12" s="43" t="s">
        <v>154</v>
      </c>
      <c r="K12" s="19">
        <f>Tableau549[[#Totals],[dont Besoins en crédits concernant les nouveaux agriculteurs  ("Plafonds sur 5 ans" * "Nombre nouveaux agri")]]</f>
        <v>0</v>
      </c>
    </row>
    <row r="13" spans="2:14" ht="30" customHeight="1" x14ac:dyDescent="0.3">
      <c r="J13" s="43" t="s">
        <v>188</v>
      </c>
      <c r="K13" s="45"/>
    </row>
    <row r="14" spans="2:14" s="13" customFormat="1" ht="30" customHeight="1" x14ac:dyDescent="0.3">
      <c r="F14" s="42"/>
      <c r="G14" s="42"/>
      <c r="H14" s="42"/>
      <c r="I14" s="42"/>
      <c r="J14" s="43" t="s">
        <v>189</v>
      </c>
      <c r="K14" s="46"/>
    </row>
    <row r="15" spans="2:14" ht="43.95" customHeight="1" x14ac:dyDescent="0.3">
      <c r="C15" s="64" t="s">
        <v>173</v>
      </c>
      <c r="D15" s="64"/>
      <c r="E15" s="65"/>
      <c r="F15" s="66"/>
      <c r="G15" s="66"/>
      <c r="J15" s="43" t="s">
        <v>190</v>
      </c>
      <c r="K15" s="47"/>
    </row>
    <row r="16" spans="2:14" ht="31.95" customHeight="1" x14ac:dyDescent="0.3">
      <c r="C16" s="37" t="s">
        <v>197</v>
      </c>
      <c r="D16" s="44" t="s">
        <v>198</v>
      </c>
      <c r="E16" s="44" t="s">
        <v>199</v>
      </c>
      <c r="J16" s="43" t="s">
        <v>191</v>
      </c>
      <c r="K16" s="47"/>
    </row>
    <row r="17" spans="2:16" x14ac:dyDescent="0.3">
      <c r="C17" s="32"/>
      <c r="D17" s="32"/>
      <c r="E17" s="32"/>
      <c r="J17" s="50"/>
      <c r="K17" s="51"/>
    </row>
    <row r="18" spans="2:16" ht="27" customHeight="1" x14ac:dyDescent="0.3">
      <c r="C18" s="40"/>
      <c r="D18" s="40"/>
      <c r="E18" s="40"/>
      <c r="F18" s="40"/>
      <c r="G18" s="40"/>
    </row>
    <row r="19" spans="2:16" ht="81" customHeight="1" x14ac:dyDescent="0.3">
      <c r="G19" s="63" t="s">
        <v>179</v>
      </c>
      <c r="H19" s="63"/>
      <c r="I19" s="63"/>
      <c r="J19" s="20"/>
      <c r="K19" s="20"/>
      <c r="L19" s="20"/>
      <c r="M19" s="20"/>
    </row>
    <row r="20" spans="2:16" s="7" customFormat="1" ht="148.94999999999999" customHeight="1" x14ac:dyDescent="0.3">
      <c r="B20" s="17" t="s">
        <v>148</v>
      </c>
      <c r="C20" s="17" t="s">
        <v>180</v>
      </c>
      <c r="D20" s="17" t="s">
        <v>150</v>
      </c>
      <c r="E20" s="17" t="s">
        <v>151</v>
      </c>
      <c r="F20" s="17" t="s">
        <v>169</v>
      </c>
      <c r="G20" s="18" t="s">
        <v>170</v>
      </c>
      <c r="H20" s="18" t="s">
        <v>216</v>
      </c>
      <c r="I20" s="18" t="s">
        <v>200</v>
      </c>
      <c r="J20" s="34" t="s">
        <v>194</v>
      </c>
      <c r="K20" s="34" t="s">
        <v>201</v>
      </c>
      <c r="L20" s="35" t="s">
        <v>158</v>
      </c>
      <c r="M20" s="34" t="s">
        <v>202</v>
      </c>
      <c r="N20" s="17" t="s">
        <v>153</v>
      </c>
      <c r="O20" s="35" t="s">
        <v>195</v>
      </c>
      <c r="P20" s="35" t="s">
        <v>159</v>
      </c>
    </row>
    <row r="21" spans="2:16" x14ac:dyDescent="0.3">
      <c r="B21" s="6" t="s">
        <v>23</v>
      </c>
      <c r="C21" s="6" t="s">
        <v>23</v>
      </c>
      <c r="D21" s="31">
        <v>527</v>
      </c>
      <c r="E21" s="6">
        <v>37</v>
      </c>
      <c r="F21" s="31">
        <v>97495</v>
      </c>
      <c r="G21" s="31"/>
      <c r="H21" s="31"/>
      <c r="I21" s="32"/>
      <c r="J21" s="32"/>
      <c r="K21" s="32"/>
      <c r="L21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21" s="32"/>
      <c r="N21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21" s="31">
        <f>Tableau549[[#This Row],[Plafond € sur 5 ans / agriculteur (hors cumul familles MAEC)]]*Tableau549[[#This Row],[dont Nombre d''agriculteurs en reconduction d''une MAEC qui se termine en 2027]]</f>
        <v>0</v>
      </c>
      <c r="P21" s="31">
        <f>Tableau549[[#This Row],[Plafond € sur 5 ans / agriculteur (hors cumul familles MAEC)]]*Tableau549[[#This Row],[dont Nombre nouveaux agriculteurs]]</f>
        <v>0</v>
      </c>
    </row>
    <row r="22" spans="2:16" x14ac:dyDescent="0.3">
      <c r="B22" s="6" t="s">
        <v>26</v>
      </c>
      <c r="C22" s="6" t="s">
        <v>26</v>
      </c>
      <c r="D22" s="31">
        <v>780</v>
      </c>
      <c r="E22" s="6">
        <v>37</v>
      </c>
      <c r="F22" s="31">
        <v>144300</v>
      </c>
      <c r="G22" s="31"/>
      <c r="H22" s="31"/>
      <c r="I22" s="32"/>
      <c r="J22" s="32"/>
      <c r="K22" s="32"/>
      <c r="L22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22" s="32"/>
      <c r="N22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22" s="31">
        <f>Tableau549[[#This Row],[Plafond € sur 5 ans / agriculteur (hors cumul familles MAEC)]]*Tableau549[[#This Row],[dont Nombre d''agriculteurs en reconduction d''une MAEC qui se termine en 2027]]</f>
        <v>0</v>
      </c>
      <c r="P22" s="31">
        <f>Tableau549[[#This Row],[Plafond € sur 5 ans / agriculteur (hors cumul familles MAEC)]]*Tableau549[[#This Row],[dont Nombre nouveaux agriculteurs]]</f>
        <v>0</v>
      </c>
    </row>
    <row r="23" spans="2:16" x14ac:dyDescent="0.3">
      <c r="B23" s="6" t="s">
        <v>110</v>
      </c>
      <c r="C23" s="6" t="s">
        <v>28</v>
      </c>
      <c r="D23" s="31">
        <v>652</v>
      </c>
      <c r="E23" s="6">
        <v>27</v>
      </c>
      <c r="F23" s="31">
        <v>88020</v>
      </c>
      <c r="G23" s="31"/>
      <c r="H23" s="31"/>
      <c r="I23" s="32"/>
      <c r="J23" s="32"/>
      <c r="K23" s="32"/>
      <c r="L23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23" s="32"/>
      <c r="N23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23" s="31">
        <f>Tableau549[[#This Row],[Plafond € sur 5 ans / agriculteur (hors cumul familles MAEC)]]*Tableau549[[#This Row],[dont Nombre d''agriculteurs en reconduction d''une MAEC qui se termine en 2027]]</f>
        <v>0</v>
      </c>
      <c r="P23" s="31">
        <f>Tableau549[[#This Row],[Plafond € sur 5 ans / agriculteur (hors cumul familles MAEC)]]*Tableau549[[#This Row],[dont Nombre nouveaux agriculteurs]]</f>
        <v>0</v>
      </c>
    </row>
    <row r="24" spans="2:16" x14ac:dyDescent="0.3">
      <c r="B24" s="6" t="s">
        <v>111</v>
      </c>
      <c r="C24" s="6" t="s">
        <v>30</v>
      </c>
      <c r="D24" s="31">
        <v>204</v>
      </c>
      <c r="E24" s="6">
        <v>170</v>
      </c>
      <c r="F24" s="31">
        <v>173400</v>
      </c>
      <c r="G24" s="31"/>
      <c r="H24" s="31"/>
      <c r="I24" s="32"/>
      <c r="J24" s="32"/>
      <c r="K24" s="32"/>
      <c r="L24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24" s="32"/>
      <c r="N24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24" s="31">
        <f>Tableau549[[#This Row],[Plafond € sur 5 ans / agriculteur (hors cumul familles MAEC)]]*Tableau549[[#This Row],[dont Nombre d''agriculteurs en reconduction d''une MAEC qui se termine en 2027]]</f>
        <v>0</v>
      </c>
      <c r="P24" s="31">
        <f>Tableau549[[#This Row],[Plafond € sur 5 ans / agriculteur (hors cumul familles MAEC)]]*Tableau549[[#This Row],[dont Nombre nouveaux agriculteurs]]</f>
        <v>0</v>
      </c>
    </row>
    <row r="25" spans="2:16" x14ac:dyDescent="0.3">
      <c r="B25" s="6" t="s">
        <v>111</v>
      </c>
      <c r="C25" s="6" t="s">
        <v>32</v>
      </c>
      <c r="D25" s="31">
        <v>204</v>
      </c>
      <c r="E25" s="6">
        <v>85</v>
      </c>
      <c r="F25" s="31">
        <v>86700</v>
      </c>
      <c r="G25" s="31"/>
      <c r="H25" s="31"/>
      <c r="I25" s="32"/>
      <c r="J25" s="32"/>
      <c r="K25" s="32"/>
      <c r="L25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25" s="32"/>
      <c r="N25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25" s="31">
        <f>Tableau549[[#This Row],[Plafond € sur 5 ans / agriculteur (hors cumul familles MAEC)]]*Tableau549[[#This Row],[dont Nombre d''agriculteurs en reconduction d''une MAEC qui se termine en 2027]]</f>
        <v>0</v>
      </c>
      <c r="P25" s="31">
        <f>Tableau549[[#This Row],[Plafond € sur 5 ans / agriculteur (hors cumul familles MAEC)]]*Tableau549[[#This Row],[dont Nombre nouveaux agriculteurs]]</f>
        <v>0</v>
      </c>
    </row>
    <row r="26" spans="2:16" x14ac:dyDescent="0.3">
      <c r="B26" s="6" t="s">
        <v>112</v>
      </c>
      <c r="C26" s="6" t="s">
        <v>34</v>
      </c>
      <c r="D26" s="31">
        <v>225</v>
      </c>
      <c r="E26" s="6">
        <v>170</v>
      </c>
      <c r="F26" s="31">
        <v>191250</v>
      </c>
      <c r="G26" s="31"/>
      <c r="H26" s="31"/>
      <c r="I26" s="32"/>
      <c r="J26" s="32"/>
      <c r="K26" s="32"/>
      <c r="L26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26" s="32"/>
      <c r="N26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26" s="31">
        <f>Tableau549[[#This Row],[Plafond € sur 5 ans / agriculteur (hors cumul familles MAEC)]]*Tableau549[[#This Row],[dont Nombre d''agriculteurs en reconduction d''une MAEC qui se termine en 2027]]</f>
        <v>0</v>
      </c>
      <c r="P26" s="31">
        <f>Tableau549[[#This Row],[Plafond € sur 5 ans / agriculteur (hors cumul familles MAEC)]]*Tableau549[[#This Row],[dont Nombre nouveaux agriculteurs]]</f>
        <v>0</v>
      </c>
    </row>
    <row r="27" spans="2:16" x14ac:dyDescent="0.3">
      <c r="B27" s="6" t="s">
        <v>112</v>
      </c>
      <c r="C27" s="6" t="s">
        <v>36</v>
      </c>
      <c r="D27" s="31">
        <v>225</v>
      </c>
      <c r="E27" s="6">
        <v>85</v>
      </c>
      <c r="F27" s="31">
        <v>95625</v>
      </c>
      <c r="G27" s="31"/>
      <c r="H27" s="31"/>
      <c r="I27" s="32"/>
      <c r="J27" s="32"/>
      <c r="K27" s="32"/>
      <c r="L27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27" s="32"/>
      <c r="N27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27" s="31">
        <f>Tableau549[[#This Row],[Plafond € sur 5 ans / agriculteur (hors cumul familles MAEC)]]*Tableau549[[#This Row],[dont Nombre d''agriculteurs en reconduction d''une MAEC qui se termine en 2027]]</f>
        <v>0</v>
      </c>
      <c r="P27" s="31">
        <f>Tableau549[[#This Row],[Plafond € sur 5 ans / agriculteur (hors cumul familles MAEC)]]*Tableau549[[#This Row],[dont Nombre nouveaux agriculteurs]]</f>
        <v>0</v>
      </c>
    </row>
    <row r="28" spans="2:16" x14ac:dyDescent="0.3">
      <c r="B28" s="6" t="s">
        <v>113</v>
      </c>
      <c r="C28" s="6" t="s">
        <v>38</v>
      </c>
      <c r="D28" s="31">
        <v>324</v>
      </c>
      <c r="E28" s="6">
        <v>170</v>
      </c>
      <c r="F28" s="31">
        <v>275400</v>
      </c>
      <c r="G28" s="31"/>
      <c r="H28" s="31"/>
      <c r="I28" s="32"/>
      <c r="J28" s="32"/>
      <c r="K28" s="32"/>
      <c r="L28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28" s="32"/>
      <c r="N28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28" s="31">
        <f>Tableau549[[#This Row],[Plafond € sur 5 ans / agriculteur (hors cumul familles MAEC)]]*Tableau549[[#This Row],[dont Nombre d''agriculteurs en reconduction d''une MAEC qui se termine en 2027]]</f>
        <v>0</v>
      </c>
      <c r="P28" s="31">
        <f>Tableau549[[#This Row],[Plafond € sur 5 ans / agriculteur (hors cumul familles MAEC)]]*Tableau549[[#This Row],[dont Nombre nouveaux agriculteurs]]</f>
        <v>0</v>
      </c>
    </row>
    <row r="29" spans="2:16" x14ac:dyDescent="0.3">
      <c r="B29" s="6" t="s">
        <v>113</v>
      </c>
      <c r="C29" s="6" t="s">
        <v>40</v>
      </c>
      <c r="D29" s="31">
        <v>324</v>
      </c>
      <c r="E29" s="6">
        <v>85</v>
      </c>
      <c r="F29" s="31">
        <v>137700</v>
      </c>
      <c r="G29" s="31"/>
      <c r="H29" s="31"/>
      <c r="I29" s="32"/>
      <c r="J29" s="32"/>
      <c r="K29" s="32"/>
      <c r="L29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29" s="32"/>
      <c r="N29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29" s="31">
        <f>Tableau549[[#This Row],[Plafond € sur 5 ans / agriculteur (hors cumul familles MAEC)]]*Tableau549[[#This Row],[dont Nombre d''agriculteurs en reconduction d''une MAEC qui se termine en 2027]]</f>
        <v>0</v>
      </c>
      <c r="P29" s="31">
        <f>Tableau549[[#This Row],[Plafond € sur 5 ans / agriculteur (hors cumul familles MAEC)]]*Tableau549[[#This Row],[dont Nombre nouveaux agriculteurs]]</f>
        <v>0</v>
      </c>
    </row>
    <row r="30" spans="2:16" x14ac:dyDescent="0.3">
      <c r="B30" s="6" t="s">
        <v>114</v>
      </c>
      <c r="C30" s="6" t="s">
        <v>42</v>
      </c>
      <c r="D30" s="31">
        <v>220</v>
      </c>
      <c r="E30" s="6">
        <v>170</v>
      </c>
      <c r="F30" s="31">
        <v>187000</v>
      </c>
      <c r="G30" s="31"/>
      <c r="H30" s="31"/>
      <c r="I30" s="32"/>
      <c r="J30" s="32"/>
      <c r="K30" s="32"/>
      <c r="L30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0" s="32"/>
      <c r="N30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0" s="31">
        <f>Tableau549[[#This Row],[Plafond € sur 5 ans / agriculteur (hors cumul familles MAEC)]]*Tableau549[[#This Row],[dont Nombre d''agriculteurs en reconduction d''une MAEC qui se termine en 2027]]</f>
        <v>0</v>
      </c>
      <c r="P30" s="31">
        <f>Tableau549[[#This Row],[Plafond € sur 5 ans / agriculteur (hors cumul familles MAEC)]]*Tableau549[[#This Row],[dont Nombre nouveaux agriculteurs]]</f>
        <v>0</v>
      </c>
    </row>
    <row r="31" spans="2:16" x14ac:dyDescent="0.3">
      <c r="B31" s="6" t="s">
        <v>114</v>
      </c>
      <c r="C31" s="6" t="s">
        <v>43</v>
      </c>
      <c r="D31" s="31">
        <v>220</v>
      </c>
      <c r="E31" s="6">
        <v>85</v>
      </c>
      <c r="F31" s="31">
        <v>93500</v>
      </c>
      <c r="G31" s="31"/>
      <c r="H31" s="31"/>
      <c r="I31" s="32"/>
      <c r="J31" s="32"/>
      <c r="K31" s="32"/>
      <c r="L31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1" s="32"/>
      <c r="N31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1" s="31">
        <f>Tableau549[[#This Row],[Plafond € sur 5 ans / agriculteur (hors cumul familles MAEC)]]*Tableau549[[#This Row],[dont Nombre d''agriculteurs en reconduction d''une MAEC qui se termine en 2027]]</f>
        <v>0</v>
      </c>
      <c r="P31" s="31">
        <f>Tableau549[[#This Row],[Plafond € sur 5 ans / agriculteur (hors cumul familles MAEC)]]*Tableau549[[#This Row],[dont Nombre nouveaux agriculteurs]]</f>
        <v>0</v>
      </c>
    </row>
    <row r="32" spans="2:16" x14ac:dyDescent="0.3">
      <c r="B32" s="6" t="s">
        <v>115</v>
      </c>
      <c r="C32" s="6" t="s">
        <v>44</v>
      </c>
      <c r="D32" s="31">
        <v>284</v>
      </c>
      <c r="E32" s="6">
        <v>170</v>
      </c>
      <c r="F32" s="31">
        <v>241400</v>
      </c>
      <c r="G32" s="31"/>
      <c r="H32" s="31"/>
      <c r="I32" s="32"/>
      <c r="J32" s="32"/>
      <c r="K32" s="32"/>
      <c r="L32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2" s="32"/>
      <c r="N32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2" s="31">
        <f>Tableau549[[#This Row],[Plafond € sur 5 ans / agriculteur (hors cumul familles MAEC)]]*Tableau549[[#This Row],[dont Nombre d''agriculteurs en reconduction d''une MAEC qui se termine en 2027]]</f>
        <v>0</v>
      </c>
      <c r="P32" s="31">
        <f>Tableau549[[#This Row],[Plafond € sur 5 ans / agriculteur (hors cumul familles MAEC)]]*Tableau549[[#This Row],[dont Nombre nouveaux agriculteurs]]</f>
        <v>0</v>
      </c>
    </row>
    <row r="33" spans="2:16" x14ac:dyDescent="0.3">
      <c r="B33" s="6" t="s">
        <v>115</v>
      </c>
      <c r="C33" s="6" t="s">
        <v>45</v>
      </c>
      <c r="D33" s="31">
        <v>284</v>
      </c>
      <c r="E33" s="6">
        <v>85</v>
      </c>
      <c r="F33" s="31">
        <v>120700</v>
      </c>
      <c r="G33" s="31"/>
      <c r="H33" s="31"/>
      <c r="I33" s="32"/>
      <c r="J33" s="32"/>
      <c r="K33" s="32"/>
      <c r="L33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3" s="32"/>
      <c r="N33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3" s="31">
        <f>Tableau549[[#This Row],[Plafond € sur 5 ans / agriculteur (hors cumul familles MAEC)]]*Tableau549[[#This Row],[dont Nombre d''agriculteurs en reconduction d''une MAEC qui se termine en 2027]]</f>
        <v>0</v>
      </c>
      <c r="P33" s="31">
        <f>Tableau549[[#This Row],[Plafond € sur 5 ans / agriculteur (hors cumul familles MAEC)]]*Tableau549[[#This Row],[dont Nombre nouveaux agriculteurs]]</f>
        <v>0</v>
      </c>
    </row>
    <row r="34" spans="2:16" x14ac:dyDescent="0.3">
      <c r="B34" s="6" t="s">
        <v>116</v>
      </c>
      <c r="C34" s="6" t="s">
        <v>46</v>
      </c>
      <c r="D34" s="31">
        <v>347</v>
      </c>
      <c r="E34" s="6">
        <v>170</v>
      </c>
      <c r="F34" s="31">
        <v>294950</v>
      </c>
      <c r="G34" s="31"/>
      <c r="H34" s="31"/>
      <c r="I34" s="32"/>
      <c r="J34" s="32"/>
      <c r="K34" s="32"/>
      <c r="L34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4" s="32"/>
      <c r="N34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4" s="31">
        <f>Tableau549[[#This Row],[Plafond € sur 5 ans / agriculteur (hors cumul familles MAEC)]]*Tableau549[[#This Row],[dont Nombre d''agriculteurs en reconduction d''une MAEC qui se termine en 2027]]</f>
        <v>0</v>
      </c>
      <c r="P34" s="31">
        <f>Tableau549[[#This Row],[Plafond € sur 5 ans / agriculteur (hors cumul familles MAEC)]]*Tableau549[[#This Row],[dont Nombre nouveaux agriculteurs]]</f>
        <v>0</v>
      </c>
    </row>
    <row r="35" spans="2:16" x14ac:dyDescent="0.3">
      <c r="B35" s="6" t="s">
        <v>116</v>
      </c>
      <c r="C35" s="6" t="s">
        <v>47</v>
      </c>
      <c r="D35" s="31">
        <v>347</v>
      </c>
      <c r="E35" s="6">
        <v>85</v>
      </c>
      <c r="F35" s="31">
        <v>147475</v>
      </c>
      <c r="G35" s="31"/>
      <c r="H35" s="31"/>
      <c r="I35" s="32"/>
      <c r="J35" s="32"/>
      <c r="K35" s="32"/>
      <c r="L35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5" s="32"/>
      <c r="N35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5" s="31">
        <f>Tableau549[[#This Row],[Plafond € sur 5 ans / agriculteur (hors cumul familles MAEC)]]*Tableau549[[#This Row],[dont Nombre d''agriculteurs en reconduction d''une MAEC qui se termine en 2027]]</f>
        <v>0</v>
      </c>
      <c r="P35" s="31">
        <f>Tableau549[[#This Row],[Plafond € sur 5 ans / agriculteur (hors cumul familles MAEC)]]*Tableau549[[#This Row],[dont Nombre nouveaux agriculteurs]]</f>
        <v>0</v>
      </c>
    </row>
    <row r="36" spans="2:16" x14ac:dyDescent="0.3">
      <c r="B36" s="6" t="s">
        <v>117</v>
      </c>
      <c r="C36" s="6" t="s">
        <v>48</v>
      </c>
      <c r="D36" s="31">
        <v>358</v>
      </c>
      <c r="E36" s="6">
        <v>42</v>
      </c>
      <c r="F36" s="31">
        <v>75180</v>
      </c>
      <c r="G36" s="31"/>
      <c r="H36" s="31"/>
      <c r="I36" s="32"/>
      <c r="J36" s="32"/>
      <c r="K36" s="32"/>
      <c r="L36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6" s="32"/>
      <c r="N36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6" s="31">
        <f>Tableau549[[#This Row],[Plafond € sur 5 ans / agriculteur (hors cumul familles MAEC)]]*Tableau549[[#This Row],[dont Nombre d''agriculteurs en reconduction d''une MAEC qui se termine en 2027]]</f>
        <v>0</v>
      </c>
      <c r="P36" s="31">
        <f>Tableau549[[#This Row],[Plafond € sur 5 ans / agriculteur (hors cumul familles MAEC)]]*Tableau549[[#This Row],[dont Nombre nouveaux agriculteurs]]</f>
        <v>0</v>
      </c>
    </row>
    <row r="37" spans="2:16" x14ac:dyDescent="0.3">
      <c r="B37" s="6" t="s">
        <v>49</v>
      </c>
      <c r="C37" s="6" t="s">
        <v>49</v>
      </c>
      <c r="D37" s="31">
        <v>119</v>
      </c>
      <c r="E37" s="6">
        <v>85</v>
      </c>
      <c r="F37" s="31">
        <v>50575</v>
      </c>
      <c r="G37" s="31"/>
      <c r="H37" s="31"/>
      <c r="I37" s="32"/>
      <c r="J37" s="32"/>
      <c r="K37" s="32"/>
      <c r="L37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7" s="32"/>
      <c r="N37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7" s="31">
        <f>Tableau549[[#This Row],[Plafond € sur 5 ans / agriculteur (hors cumul familles MAEC)]]*Tableau549[[#This Row],[dont Nombre d''agriculteurs en reconduction d''une MAEC qui se termine en 2027]]</f>
        <v>0</v>
      </c>
      <c r="P37" s="31">
        <f>Tableau549[[#This Row],[Plafond € sur 5 ans / agriculteur (hors cumul familles MAEC)]]*Tableau549[[#This Row],[dont Nombre nouveaux agriculteurs]]</f>
        <v>0</v>
      </c>
    </row>
    <row r="38" spans="2:16" x14ac:dyDescent="0.3">
      <c r="B38" s="6" t="s">
        <v>50</v>
      </c>
      <c r="C38" s="6" t="s">
        <v>50</v>
      </c>
      <c r="D38" s="31">
        <v>201</v>
      </c>
      <c r="E38" s="6">
        <v>85</v>
      </c>
      <c r="F38" s="31">
        <v>85425</v>
      </c>
      <c r="G38" s="31"/>
      <c r="H38" s="31"/>
      <c r="I38" s="32"/>
      <c r="J38" s="32"/>
      <c r="K38" s="32"/>
      <c r="L38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8" s="32"/>
      <c r="N38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8" s="31">
        <f>Tableau549[[#This Row],[Plafond € sur 5 ans / agriculteur (hors cumul familles MAEC)]]*Tableau549[[#This Row],[dont Nombre d''agriculteurs en reconduction d''une MAEC qui se termine en 2027]]</f>
        <v>0</v>
      </c>
      <c r="P38" s="31">
        <f>Tableau549[[#This Row],[Plafond € sur 5 ans / agriculteur (hors cumul familles MAEC)]]*Tableau549[[#This Row],[dont Nombre nouveaux agriculteurs]]</f>
        <v>0</v>
      </c>
    </row>
    <row r="39" spans="2:16" x14ac:dyDescent="0.3">
      <c r="B39" s="6" t="s">
        <v>118</v>
      </c>
      <c r="C39" s="6" t="s">
        <v>51</v>
      </c>
      <c r="D39" s="31">
        <v>82</v>
      </c>
      <c r="E39" s="32">
        <v>121.95121951219512</v>
      </c>
      <c r="F39" s="31">
        <v>50000</v>
      </c>
      <c r="G39" s="31"/>
      <c r="H39" s="31"/>
      <c r="I39" s="32"/>
      <c r="J39" s="32"/>
      <c r="K39" s="32"/>
      <c r="L39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39" s="32"/>
      <c r="N39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39" s="31">
        <f>Tableau549[[#This Row],[Plafond € sur 5 ans / agriculteur (hors cumul familles MAEC)]]*Tableau549[[#This Row],[dont Nombre d''agriculteurs en reconduction d''une MAEC qui se termine en 2027]]</f>
        <v>0</v>
      </c>
      <c r="P39" s="31">
        <f>Tableau549[[#This Row],[Plafond € sur 5 ans / agriculteur (hors cumul familles MAEC)]]*Tableau549[[#This Row],[dont Nombre nouveaux agriculteurs]]</f>
        <v>0</v>
      </c>
    </row>
    <row r="40" spans="2:16" x14ac:dyDescent="0.3">
      <c r="B40" s="6" t="s">
        <v>119</v>
      </c>
      <c r="C40" s="6" t="s">
        <v>52</v>
      </c>
      <c r="D40" s="31">
        <v>145</v>
      </c>
      <c r="E40" s="32">
        <v>68.965517241379317</v>
      </c>
      <c r="F40" s="31">
        <v>50000</v>
      </c>
      <c r="G40" s="31"/>
      <c r="H40" s="31"/>
      <c r="I40" s="32"/>
      <c r="J40" s="32"/>
      <c r="K40" s="32"/>
      <c r="L40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0" s="32"/>
      <c r="N40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0" s="31">
        <f>Tableau549[[#This Row],[Plafond € sur 5 ans / agriculteur (hors cumul familles MAEC)]]*Tableau549[[#This Row],[dont Nombre d''agriculteurs en reconduction d''une MAEC qui se termine en 2027]]</f>
        <v>0</v>
      </c>
      <c r="P40" s="31">
        <f>Tableau549[[#This Row],[Plafond € sur 5 ans / agriculteur (hors cumul familles MAEC)]]*Tableau549[[#This Row],[dont Nombre nouveaux agriculteurs]]</f>
        <v>0</v>
      </c>
    </row>
    <row r="41" spans="2:16" x14ac:dyDescent="0.3">
      <c r="B41" s="6" t="s">
        <v>120</v>
      </c>
      <c r="C41" s="6" t="s">
        <v>53</v>
      </c>
      <c r="D41" s="31">
        <v>200</v>
      </c>
      <c r="E41" s="32">
        <v>50</v>
      </c>
      <c r="F41" s="31">
        <v>50000</v>
      </c>
      <c r="G41" s="31"/>
      <c r="H41" s="31"/>
      <c r="I41" s="32"/>
      <c r="J41" s="32"/>
      <c r="K41" s="32"/>
      <c r="L41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1" s="32"/>
      <c r="N41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1" s="31">
        <f>Tableau549[[#This Row],[Plafond € sur 5 ans / agriculteur (hors cumul familles MAEC)]]*Tableau549[[#This Row],[dont Nombre d''agriculteurs en reconduction d''une MAEC qui se termine en 2027]]</f>
        <v>0</v>
      </c>
      <c r="P41" s="31">
        <f>Tableau549[[#This Row],[Plafond € sur 5 ans / agriculteur (hors cumul familles MAEC)]]*Tableau549[[#This Row],[dont Nombre nouveaux agriculteurs]]</f>
        <v>0</v>
      </c>
    </row>
    <row r="42" spans="2:16" x14ac:dyDescent="0.3">
      <c r="B42" s="6" t="s">
        <v>121</v>
      </c>
      <c r="C42" s="6" t="s">
        <v>54</v>
      </c>
      <c r="D42" s="31">
        <v>254</v>
      </c>
      <c r="E42" s="32">
        <v>39.370078740157481</v>
      </c>
      <c r="F42" s="31">
        <v>50000</v>
      </c>
      <c r="G42" s="31"/>
      <c r="H42" s="31"/>
      <c r="I42" s="32"/>
      <c r="J42" s="32"/>
      <c r="K42" s="32"/>
      <c r="L42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2" s="32"/>
      <c r="N42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2" s="31">
        <f>Tableau549[[#This Row],[Plafond € sur 5 ans / agriculteur (hors cumul familles MAEC)]]*Tableau549[[#This Row],[dont Nombre d''agriculteurs en reconduction d''une MAEC qui se termine en 2027]]</f>
        <v>0</v>
      </c>
      <c r="P42" s="31">
        <f>Tableau549[[#This Row],[Plafond € sur 5 ans / agriculteur (hors cumul familles MAEC)]]*Tableau549[[#This Row],[dont Nombre nouveaux agriculteurs]]</f>
        <v>0</v>
      </c>
    </row>
    <row r="43" spans="2:16" x14ac:dyDescent="0.3">
      <c r="B43" s="6" t="s">
        <v>122</v>
      </c>
      <c r="C43" s="6" t="s">
        <v>55</v>
      </c>
      <c r="D43" s="31">
        <v>105</v>
      </c>
      <c r="E43" s="6">
        <v>170</v>
      </c>
      <c r="F43" s="31">
        <v>89250</v>
      </c>
      <c r="G43" s="31"/>
      <c r="H43" s="31"/>
      <c r="I43" s="32"/>
      <c r="J43" s="32"/>
      <c r="K43" s="32"/>
      <c r="L43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3" s="32"/>
      <c r="N43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3" s="31">
        <f>Tableau549[[#This Row],[Plafond € sur 5 ans / agriculteur (hors cumul familles MAEC)]]*Tableau549[[#This Row],[dont Nombre d''agriculteurs en reconduction d''une MAEC qui se termine en 2027]]</f>
        <v>0</v>
      </c>
      <c r="P43" s="31">
        <f>Tableau549[[#This Row],[Plafond € sur 5 ans / agriculteur (hors cumul familles MAEC)]]*Tableau549[[#This Row],[dont Nombre nouveaux agriculteurs]]</f>
        <v>0</v>
      </c>
    </row>
    <row r="44" spans="2:16" x14ac:dyDescent="0.3">
      <c r="B44" s="6" t="s">
        <v>122</v>
      </c>
      <c r="C44" s="6" t="s">
        <v>56</v>
      </c>
      <c r="D44" s="31">
        <v>105</v>
      </c>
      <c r="E44" s="6">
        <v>85</v>
      </c>
      <c r="F44" s="31">
        <v>44625</v>
      </c>
      <c r="G44" s="31"/>
      <c r="H44" s="31"/>
      <c r="I44" s="32"/>
      <c r="J44" s="32"/>
      <c r="K44" s="32"/>
      <c r="L44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4" s="32"/>
      <c r="N44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4" s="31">
        <f>Tableau549[[#This Row],[Plafond € sur 5 ans / agriculteur (hors cumul familles MAEC)]]*Tableau549[[#This Row],[dont Nombre d''agriculteurs en reconduction d''une MAEC qui se termine en 2027]]</f>
        <v>0</v>
      </c>
      <c r="P44" s="31">
        <f>Tableau549[[#This Row],[Plafond € sur 5 ans / agriculteur (hors cumul familles MAEC)]]*Tableau549[[#This Row],[dont Nombre nouveaux agriculteurs]]</f>
        <v>0</v>
      </c>
    </row>
    <row r="45" spans="2:16" x14ac:dyDescent="0.3">
      <c r="B45" s="6" t="s">
        <v>123</v>
      </c>
      <c r="C45" s="6" t="s">
        <v>57</v>
      </c>
      <c r="D45" s="31">
        <v>136</v>
      </c>
      <c r="E45" s="6">
        <v>170</v>
      </c>
      <c r="F45" s="31">
        <v>115600</v>
      </c>
      <c r="G45" s="31"/>
      <c r="H45" s="31"/>
      <c r="I45" s="32"/>
      <c r="J45" s="32"/>
      <c r="K45" s="32"/>
      <c r="L45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5" s="32"/>
      <c r="N45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5" s="31">
        <f>Tableau549[[#This Row],[Plafond € sur 5 ans / agriculteur (hors cumul familles MAEC)]]*Tableau549[[#This Row],[dont Nombre d''agriculteurs en reconduction d''une MAEC qui se termine en 2027]]</f>
        <v>0</v>
      </c>
      <c r="P45" s="31">
        <f>Tableau549[[#This Row],[Plafond € sur 5 ans / agriculteur (hors cumul familles MAEC)]]*Tableau549[[#This Row],[dont Nombre nouveaux agriculteurs]]</f>
        <v>0</v>
      </c>
    </row>
    <row r="46" spans="2:16" x14ac:dyDescent="0.3">
      <c r="B46" s="6" t="s">
        <v>123</v>
      </c>
      <c r="C46" s="6" t="s">
        <v>58</v>
      </c>
      <c r="D46" s="31">
        <v>136</v>
      </c>
      <c r="E46" s="6">
        <v>85</v>
      </c>
      <c r="F46" s="31">
        <v>57800</v>
      </c>
      <c r="G46" s="31"/>
      <c r="H46" s="31"/>
      <c r="I46" s="32"/>
      <c r="J46" s="32"/>
      <c r="K46" s="32"/>
      <c r="L46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6" s="32"/>
      <c r="N46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6" s="31">
        <f>Tableau549[[#This Row],[Plafond € sur 5 ans / agriculteur (hors cumul familles MAEC)]]*Tableau549[[#This Row],[dont Nombre d''agriculteurs en reconduction d''une MAEC qui se termine en 2027]]</f>
        <v>0</v>
      </c>
      <c r="P46" s="31">
        <f>Tableau549[[#This Row],[Plafond € sur 5 ans / agriculteur (hors cumul familles MAEC)]]*Tableau549[[#This Row],[dont Nombre nouveaux agriculteurs]]</f>
        <v>0</v>
      </c>
    </row>
    <row r="47" spans="2:16" x14ac:dyDescent="0.3">
      <c r="B47" s="6" t="s">
        <v>124</v>
      </c>
      <c r="C47" s="6" t="s">
        <v>59</v>
      </c>
      <c r="D47" s="31">
        <v>212</v>
      </c>
      <c r="E47" s="6">
        <v>170</v>
      </c>
      <c r="F47" s="31">
        <v>180200</v>
      </c>
      <c r="G47" s="31"/>
      <c r="H47" s="31"/>
      <c r="I47" s="32"/>
      <c r="J47" s="32"/>
      <c r="K47" s="32"/>
      <c r="L47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7" s="32"/>
      <c r="N47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7" s="31">
        <f>Tableau549[[#This Row],[Plafond € sur 5 ans / agriculteur (hors cumul familles MAEC)]]*Tableau549[[#This Row],[dont Nombre d''agriculteurs en reconduction d''une MAEC qui se termine en 2027]]</f>
        <v>0</v>
      </c>
      <c r="P47" s="31">
        <f>Tableau549[[#This Row],[Plafond € sur 5 ans / agriculteur (hors cumul familles MAEC)]]*Tableau549[[#This Row],[dont Nombre nouveaux agriculteurs]]</f>
        <v>0</v>
      </c>
    </row>
    <row r="48" spans="2:16" x14ac:dyDescent="0.3">
      <c r="B48" s="6" t="s">
        <v>124</v>
      </c>
      <c r="C48" s="6" t="s">
        <v>60</v>
      </c>
      <c r="D48" s="31">
        <v>212</v>
      </c>
      <c r="E48" s="6">
        <v>85</v>
      </c>
      <c r="F48" s="31">
        <v>90100</v>
      </c>
      <c r="G48" s="31"/>
      <c r="H48" s="31"/>
      <c r="I48" s="32"/>
      <c r="J48" s="32"/>
      <c r="K48" s="32"/>
      <c r="L48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8" s="32"/>
      <c r="N48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8" s="31">
        <f>Tableau549[[#This Row],[Plafond € sur 5 ans / agriculteur (hors cumul familles MAEC)]]*Tableau549[[#This Row],[dont Nombre d''agriculteurs en reconduction d''une MAEC qui se termine en 2027]]</f>
        <v>0</v>
      </c>
      <c r="P48" s="31">
        <f>Tableau549[[#This Row],[Plafond € sur 5 ans / agriculteur (hors cumul familles MAEC)]]*Tableau549[[#This Row],[dont Nombre nouveaux agriculteurs]]</f>
        <v>0</v>
      </c>
    </row>
    <row r="49" spans="2:16" x14ac:dyDescent="0.3">
      <c r="B49" s="6" t="s">
        <v>125</v>
      </c>
      <c r="C49" s="6" t="s">
        <v>61</v>
      </c>
      <c r="D49" s="31">
        <v>121</v>
      </c>
      <c r="E49" s="32">
        <v>82.644628099173559</v>
      </c>
      <c r="F49" s="31">
        <v>50000</v>
      </c>
      <c r="G49" s="31"/>
      <c r="H49" s="31"/>
      <c r="I49" s="32"/>
      <c r="J49" s="32"/>
      <c r="K49" s="32"/>
      <c r="L49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49" s="32"/>
      <c r="N49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49" s="31">
        <f>Tableau549[[#This Row],[Plafond € sur 5 ans / agriculteur (hors cumul familles MAEC)]]*Tableau549[[#This Row],[dont Nombre d''agriculteurs en reconduction d''une MAEC qui se termine en 2027]]</f>
        <v>0</v>
      </c>
      <c r="P49" s="31">
        <f>Tableau549[[#This Row],[Plafond € sur 5 ans / agriculteur (hors cumul familles MAEC)]]*Tableau549[[#This Row],[dont Nombre nouveaux agriculteurs]]</f>
        <v>0</v>
      </c>
    </row>
    <row r="50" spans="2:16" x14ac:dyDescent="0.3">
      <c r="B50" s="6" t="s">
        <v>125</v>
      </c>
      <c r="C50" s="6" t="s">
        <v>62</v>
      </c>
      <c r="D50" s="31">
        <v>121</v>
      </c>
      <c r="E50" s="32">
        <v>74.380165289256198</v>
      </c>
      <c r="F50" s="31">
        <v>45000</v>
      </c>
      <c r="G50" s="31"/>
      <c r="H50" s="31"/>
      <c r="I50" s="32"/>
      <c r="J50" s="32"/>
      <c r="K50" s="32"/>
      <c r="L50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0" s="32"/>
      <c r="N50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0" s="31">
        <f>Tableau549[[#This Row],[Plafond € sur 5 ans / agriculteur (hors cumul familles MAEC)]]*Tableau549[[#This Row],[dont Nombre d''agriculteurs en reconduction d''une MAEC qui se termine en 2027]]</f>
        <v>0</v>
      </c>
      <c r="P50" s="31">
        <f>Tableau549[[#This Row],[Plafond € sur 5 ans / agriculteur (hors cumul familles MAEC)]]*Tableau549[[#This Row],[dont Nombre nouveaux agriculteurs]]</f>
        <v>0</v>
      </c>
    </row>
    <row r="51" spans="2:16" x14ac:dyDescent="0.3">
      <c r="B51" s="6" t="s">
        <v>126</v>
      </c>
      <c r="C51" s="6" t="s">
        <v>63</v>
      </c>
      <c r="D51" s="31">
        <v>177</v>
      </c>
      <c r="E51" s="32">
        <v>62.146892655367232</v>
      </c>
      <c r="F51" s="31">
        <v>55000</v>
      </c>
      <c r="G51" s="31"/>
      <c r="H51" s="31"/>
      <c r="I51" s="32"/>
      <c r="J51" s="32"/>
      <c r="K51" s="32"/>
      <c r="L51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1" s="32"/>
      <c r="N51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1" s="31">
        <f>Tableau549[[#This Row],[Plafond € sur 5 ans / agriculteur (hors cumul familles MAEC)]]*Tableau549[[#This Row],[dont Nombre d''agriculteurs en reconduction d''une MAEC qui se termine en 2027]]</f>
        <v>0</v>
      </c>
      <c r="P51" s="31">
        <f>Tableau549[[#This Row],[Plafond € sur 5 ans / agriculteur (hors cumul familles MAEC)]]*Tableau549[[#This Row],[dont Nombre nouveaux agriculteurs]]</f>
        <v>0</v>
      </c>
    </row>
    <row r="52" spans="2:16" x14ac:dyDescent="0.3">
      <c r="B52" s="6" t="s">
        <v>126</v>
      </c>
      <c r="C52" s="6" t="s">
        <v>64</v>
      </c>
      <c r="D52" s="31">
        <v>177</v>
      </c>
      <c r="E52" s="32">
        <v>52.542372881355931</v>
      </c>
      <c r="F52" s="31">
        <v>46500</v>
      </c>
      <c r="G52" s="31"/>
      <c r="H52" s="31"/>
      <c r="I52" s="32"/>
      <c r="J52" s="32"/>
      <c r="K52" s="32"/>
      <c r="L52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2" s="32"/>
      <c r="N52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2" s="31">
        <f>Tableau549[[#This Row],[Plafond € sur 5 ans / agriculteur (hors cumul familles MAEC)]]*Tableau549[[#This Row],[dont Nombre d''agriculteurs en reconduction d''une MAEC qui se termine en 2027]]</f>
        <v>0</v>
      </c>
      <c r="P52" s="31">
        <f>Tableau549[[#This Row],[Plafond € sur 5 ans / agriculteur (hors cumul familles MAEC)]]*Tableau549[[#This Row],[dont Nombre nouveaux agriculteurs]]</f>
        <v>0</v>
      </c>
    </row>
    <row r="53" spans="2:16" x14ac:dyDescent="0.3">
      <c r="B53" s="6" t="s">
        <v>127</v>
      </c>
      <c r="C53" s="6" t="s">
        <v>65</v>
      </c>
      <c r="D53" s="31">
        <v>233</v>
      </c>
      <c r="E53" s="32">
        <v>51.502145922746784</v>
      </c>
      <c r="F53" s="31">
        <v>60000</v>
      </c>
      <c r="G53" s="31"/>
      <c r="H53" s="31"/>
      <c r="I53" s="32"/>
      <c r="J53" s="32"/>
      <c r="K53" s="32"/>
      <c r="L53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3" s="32"/>
      <c r="N53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3" s="31">
        <f>Tableau549[[#This Row],[Plafond € sur 5 ans / agriculteur (hors cumul familles MAEC)]]*Tableau549[[#This Row],[dont Nombre d''agriculteurs en reconduction d''une MAEC qui se termine en 2027]]</f>
        <v>0</v>
      </c>
      <c r="P53" s="31">
        <f>Tableau549[[#This Row],[Plafond € sur 5 ans / agriculteur (hors cumul familles MAEC)]]*Tableau549[[#This Row],[dont Nombre nouveaux agriculteurs]]</f>
        <v>0</v>
      </c>
    </row>
    <row r="54" spans="2:16" x14ac:dyDescent="0.3">
      <c r="B54" s="6" t="s">
        <v>127</v>
      </c>
      <c r="C54" s="6" t="s">
        <v>66</v>
      </c>
      <c r="D54" s="31">
        <v>233</v>
      </c>
      <c r="E54" s="32">
        <v>41.201716738197426</v>
      </c>
      <c r="F54" s="31">
        <v>48000</v>
      </c>
      <c r="G54" s="31"/>
      <c r="H54" s="31"/>
      <c r="I54" s="32"/>
      <c r="J54" s="32"/>
      <c r="K54" s="32"/>
      <c r="L54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4" s="32"/>
      <c r="N54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4" s="31">
        <f>Tableau549[[#This Row],[Plafond € sur 5 ans / agriculteur (hors cumul familles MAEC)]]*Tableau549[[#This Row],[dont Nombre d''agriculteurs en reconduction d''une MAEC qui se termine en 2027]]</f>
        <v>0</v>
      </c>
      <c r="P54" s="31">
        <f>Tableau549[[#This Row],[Plafond € sur 5 ans / agriculteur (hors cumul familles MAEC)]]*Tableau549[[#This Row],[dont Nombre nouveaux agriculteurs]]</f>
        <v>0</v>
      </c>
    </row>
    <row r="55" spans="2:16" x14ac:dyDescent="0.3">
      <c r="B55" s="6" t="s">
        <v>128</v>
      </c>
      <c r="C55" s="6" t="s">
        <v>67</v>
      </c>
      <c r="D55" s="31">
        <v>800</v>
      </c>
      <c r="E55" s="32">
        <v>12.5</v>
      </c>
      <c r="F55" s="31">
        <v>50000</v>
      </c>
      <c r="G55" s="31"/>
      <c r="H55" s="31"/>
      <c r="I55" s="32"/>
      <c r="J55" s="32"/>
      <c r="K55" s="32"/>
      <c r="L55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5" s="32"/>
      <c r="N55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5" s="31">
        <f>Tableau549[[#This Row],[Plafond € sur 5 ans / agriculteur (hors cumul familles MAEC)]]*Tableau549[[#This Row],[dont Nombre d''agriculteurs en reconduction d''une MAEC qui se termine en 2027]]</f>
        <v>0</v>
      </c>
      <c r="P55" s="31">
        <f>Tableau549[[#This Row],[Plafond € sur 5 ans / agriculteur (hors cumul familles MAEC)]]*Tableau549[[#This Row],[dont Nombre nouveaux agriculteurs]]</f>
        <v>0</v>
      </c>
    </row>
    <row r="56" spans="2:16" x14ac:dyDescent="0.3">
      <c r="B56" s="6" t="s">
        <v>129</v>
      </c>
      <c r="C56" s="6" t="s">
        <v>68</v>
      </c>
      <c r="D56" s="31">
        <v>62</v>
      </c>
      <c r="E56" s="32">
        <v>161.29032258064515</v>
      </c>
      <c r="F56" s="31">
        <v>50000</v>
      </c>
      <c r="G56" s="31"/>
      <c r="H56" s="31"/>
      <c r="I56" s="32"/>
      <c r="J56" s="32"/>
      <c r="K56" s="32"/>
      <c r="L56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6" s="32"/>
      <c r="N56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6" s="31">
        <f>Tableau549[[#This Row],[Plafond € sur 5 ans / agriculteur (hors cumul familles MAEC)]]*Tableau549[[#This Row],[dont Nombre d''agriculteurs en reconduction d''une MAEC qui se termine en 2027]]</f>
        <v>0</v>
      </c>
      <c r="P56" s="31">
        <f>Tableau549[[#This Row],[Plafond € sur 5 ans / agriculteur (hors cumul familles MAEC)]]*Tableau549[[#This Row],[dont Nombre nouveaux agriculteurs]]</f>
        <v>0</v>
      </c>
    </row>
    <row r="57" spans="2:16" x14ac:dyDescent="0.3">
      <c r="B57" s="6" t="s">
        <v>130</v>
      </c>
      <c r="C57" s="6" t="s">
        <v>69</v>
      </c>
      <c r="D57" s="31">
        <v>1.6</v>
      </c>
      <c r="E57" s="32">
        <v>6250</v>
      </c>
      <c r="F57" s="31">
        <v>50000</v>
      </c>
      <c r="G57" s="31"/>
      <c r="H57" s="31"/>
      <c r="I57" s="32"/>
      <c r="J57" s="32"/>
      <c r="K57" s="32"/>
      <c r="L57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7" s="32"/>
      <c r="N57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7" s="31">
        <f>Tableau549[[#This Row],[Plafond € sur 5 ans / agriculteur (hors cumul familles MAEC)]]*Tableau549[[#This Row],[dont Nombre d''agriculteurs en reconduction d''une MAEC qui se termine en 2027]]</f>
        <v>0</v>
      </c>
      <c r="P57" s="31">
        <f>Tableau549[[#This Row],[Plafond € sur 5 ans / agriculteur (hors cumul familles MAEC)]]*Tableau549[[#This Row],[dont Nombre nouveaux agriculteurs]]</f>
        <v>0</v>
      </c>
    </row>
    <row r="58" spans="2:16" x14ac:dyDescent="0.3">
      <c r="B58" s="6" t="s">
        <v>131</v>
      </c>
      <c r="C58" s="6" t="s">
        <v>70</v>
      </c>
      <c r="D58" s="31">
        <v>150</v>
      </c>
      <c r="E58" s="32">
        <v>66.666666666666671</v>
      </c>
      <c r="F58" s="31">
        <v>50000</v>
      </c>
      <c r="G58" s="31"/>
      <c r="H58" s="31"/>
      <c r="I58" s="32"/>
      <c r="J58" s="32"/>
      <c r="K58" s="32"/>
      <c r="L58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8" s="32"/>
      <c r="N58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8" s="31">
        <f>Tableau549[[#This Row],[Plafond € sur 5 ans / agriculteur (hors cumul familles MAEC)]]*Tableau549[[#This Row],[dont Nombre d''agriculteurs en reconduction d''une MAEC qui se termine en 2027]]</f>
        <v>0</v>
      </c>
      <c r="P58" s="31">
        <f>Tableau549[[#This Row],[Plafond € sur 5 ans / agriculteur (hors cumul familles MAEC)]]*Tableau549[[#This Row],[dont Nombre nouveaux agriculteurs]]</f>
        <v>0</v>
      </c>
    </row>
    <row r="59" spans="2:16" x14ac:dyDescent="0.3">
      <c r="B59" s="6" t="s">
        <v>132</v>
      </c>
      <c r="C59" s="6" t="s">
        <v>71</v>
      </c>
      <c r="D59" s="31">
        <v>201</v>
      </c>
      <c r="E59" s="32">
        <v>49.75124378109453</v>
      </c>
      <c r="F59" s="31">
        <v>50000</v>
      </c>
      <c r="G59" s="31"/>
      <c r="H59" s="31"/>
      <c r="I59" s="32"/>
      <c r="J59" s="32"/>
      <c r="K59" s="32"/>
      <c r="L59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59" s="32"/>
      <c r="N59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59" s="31">
        <f>Tableau549[[#This Row],[Plafond € sur 5 ans / agriculteur (hors cumul familles MAEC)]]*Tableau549[[#This Row],[dont Nombre d''agriculteurs en reconduction d''une MAEC qui se termine en 2027]]</f>
        <v>0</v>
      </c>
      <c r="P59" s="31">
        <f>Tableau549[[#This Row],[Plafond € sur 5 ans / agriculteur (hors cumul familles MAEC)]]*Tableau549[[#This Row],[dont Nombre nouveaux agriculteurs]]</f>
        <v>0</v>
      </c>
    </row>
    <row r="60" spans="2:16" x14ac:dyDescent="0.3">
      <c r="B60" s="6" t="s">
        <v>133</v>
      </c>
      <c r="C60" s="6" t="s">
        <v>72</v>
      </c>
      <c r="D60" s="31">
        <v>267</v>
      </c>
      <c r="E60" s="32">
        <v>37.453183520599254</v>
      </c>
      <c r="F60" s="31">
        <v>50000</v>
      </c>
      <c r="G60" s="31"/>
      <c r="H60" s="31"/>
      <c r="I60" s="32"/>
      <c r="J60" s="32"/>
      <c r="K60" s="32"/>
      <c r="L60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0" s="32"/>
      <c r="N60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0" s="31">
        <f>Tableau549[[#This Row],[Plafond € sur 5 ans / agriculteur (hors cumul familles MAEC)]]*Tableau549[[#This Row],[dont Nombre d''agriculteurs en reconduction d''une MAEC qui se termine en 2027]]</f>
        <v>0</v>
      </c>
      <c r="P60" s="31">
        <f>Tableau549[[#This Row],[Plafond € sur 5 ans / agriculteur (hors cumul familles MAEC)]]*Tableau549[[#This Row],[dont Nombre nouveaux agriculteurs]]</f>
        <v>0</v>
      </c>
    </row>
    <row r="61" spans="2:16" x14ac:dyDescent="0.3">
      <c r="B61" s="6" t="s">
        <v>73</v>
      </c>
      <c r="C61" s="6" t="s">
        <v>73</v>
      </c>
      <c r="D61" s="31">
        <v>735</v>
      </c>
      <c r="E61" s="6">
        <v>13</v>
      </c>
      <c r="F61" s="31">
        <v>47775</v>
      </c>
      <c r="G61" s="31"/>
      <c r="H61" s="31"/>
      <c r="I61" s="32"/>
      <c r="J61" s="32"/>
      <c r="K61" s="32"/>
      <c r="L61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1" s="32"/>
      <c r="N61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1" s="31">
        <f>Tableau549[[#This Row],[Plafond € sur 5 ans / agriculteur (hors cumul familles MAEC)]]*Tableau549[[#This Row],[dont Nombre d''agriculteurs en reconduction d''une MAEC qui se termine en 2027]]</f>
        <v>0</v>
      </c>
      <c r="P61" s="31">
        <f>Tableau549[[#This Row],[Plafond € sur 5 ans / agriculteur (hors cumul familles MAEC)]]*Tableau549[[#This Row],[dont Nombre nouveaux agriculteurs]]</f>
        <v>0</v>
      </c>
    </row>
    <row r="62" spans="2:16" x14ac:dyDescent="0.3">
      <c r="B62" s="6" t="s">
        <v>134</v>
      </c>
      <c r="C62" s="6" t="s">
        <v>74</v>
      </c>
      <c r="D62" s="31">
        <v>153</v>
      </c>
      <c r="E62" s="32">
        <v>65.359477124183002</v>
      </c>
      <c r="F62" s="31">
        <v>50000</v>
      </c>
      <c r="G62" s="31"/>
      <c r="H62" s="31"/>
      <c r="I62" s="32"/>
      <c r="J62" s="32"/>
      <c r="K62" s="32"/>
      <c r="L62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2" s="32"/>
      <c r="N62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2" s="31">
        <f>Tableau549[[#This Row],[Plafond € sur 5 ans / agriculteur (hors cumul familles MAEC)]]*Tableau549[[#This Row],[dont Nombre d''agriculteurs en reconduction d''une MAEC qui se termine en 2027]]</f>
        <v>0</v>
      </c>
      <c r="P62" s="31">
        <f>Tableau549[[#This Row],[Plafond € sur 5 ans / agriculteur (hors cumul familles MAEC)]]*Tableau549[[#This Row],[dont Nombre nouveaux agriculteurs]]</f>
        <v>0</v>
      </c>
    </row>
    <row r="63" spans="2:16" x14ac:dyDescent="0.3">
      <c r="B63" s="6" t="s">
        <v>135</v>
      </c>
      <c r="C63" s="6" t="s">
        <v>75</v>
      </c>
      <c r="D63" s="31">
        <v>204</v>
      </c>
      <c r="E63" s="32">
        <v>49.019607843137258</v>
      </c>
      <c r="F63" s="31">
        <v>50000</v>
      </c>
      <c r="G63" s="31"/>
      <c r="H63" s="31"/>
      <c r="I63" s="32"/>
      <c r="J63" s="32"/>
      <c r="K63" s="32"/>
      <c r="L63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3" s="32"/>
      <c r="N63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3" s="31">
        <f>Tableau549[[#This Row],[Plafond € sur 5 ans / agriculteur (hors cumul familles MAEC)]]*Tableau549[[#This Row],[dont Nombre d''agriculteurs en reconduction d''une MAEC qui se termine en 2027]]</f>
        <v>0</v>
      </c>
      <c r="P63" s="31">
        <f>Tableau549[[#This Row],[Plafond € sur 5 ans / agriculteur (hors cumul familles MAEC)]]*Tableau549[[#This Row],[dont Nombre nouveaux agriculteurs]]</f>
        <v>0</v>
      </c>
    </row>
    <row r="64" spans="2:16" x14ac:dyDescent="0.3">
      <c r="B64" s="6" t="s">
        <v>136</v>
      </c>
      <c r="C64" s="6" t="s">
        <v>76</v>
      </c>
      <c r="D64" s="31">
        <v>122</v>
      </c>
      <c r="E64" s="32">
        <v>170</v>
      </c>
      <c r="F64" s="31">
        <v>103700</v>
      </c>
      <c r="G64" s="31"/>
      <c r="H64" s="31"/>
      <c r="I64" s="32"/>
      <c r="J64" s="32"/>
      <c r="K64" s="32"/>
      <c r="L64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4" s="32"/>
      <c r="N64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4" s="31">
        <f>Tableau549[[#This Row],[Plafond € sur 5 ans / agriculteur (hors cumul familles MAEC)]]*Tableau549[[#This Row],[dont Nombre d''agriculteurs en reconduction d''une MAEC qui se termine en 2027]]</f>
        <v>0</v>
      </c>
      <c r="P64" s="31">
        <f>Tableau549[[#This Row],[Plafond € sur 5 ans / agriculteur (hors cumul familles MAEC)]]*Tableau549[[#This Row],[dont Nombre nouveaux agriculteurs]]</f>
        <v>0</v>
      </c>
    </row>
    <row r="65" spans="2:16" x14ac:dyDescent="0.3">
      <c r="B65" s="6" t="s">
        <v>136</v>
      </c>
      <c r="C65" s="6" t="s">
        <v>77</v>
      </c>
      <c r="D65" s="31">
        <v>122</v>
      </c>
      <c r="E65" s="32">
        <v>85</v>
      </c>
      <c r="F65" s="31">
        <v>51850</v>
      </c>
      <c r="G65" s="31"/>
      <c r="H65" s="31"/>
      <c r="I65" s="32"/>
      <c r="J65" s="32"/>
      <c r="K65" s="32"/>
      <c r="L65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5" s="32"/>
      <c r="N65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5" s="31">
        <f>Tableau549[[#This Row],[Plafond € sur 5 ans / agriculteur (hors cumul familles MAEC)]]*Tableau549[[#This Row],[dont Nombre d''agriculteurs en reconduction d''une MAEC qui se termine en 2027]]</f>
        <v>0</v>
      </c>
      <c r="P65" s="31">
        <f>Tableau549[[#This Row],[Plafond € sur 5 ans / agriculteur (hors cumul familles MAEC)]]*Tableau549[[#This Row],[dont Nombre nouveaux agriculteurs]]</f>
        <v>0</v>
      </c>
    </row>
    <row r="66" spans="2:16" x14ac:dyDescent="0.3">
      <c r="B66" s="6" t="s">
        <v>137</v>
      </c>
      <c r="C66" s="6" t="s">
        <v>78</v>
      </c>
      <c r="D66" s="31">
        <v>143</v>
      </c>
      <c r="E66" s="32">
        <v>170</v>
      </c>
      <c r="F66" s="31">
        <v>121550</v>
      </c>
      <c r="G66" s="31"/>
      <c r="H66" s="31"/>
      <c r="I66" s="32"/>
      <c r="J66" s="32"/>
      <c r="K66" s="32"/>
      <c r="L66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6" s="32"/>
      <c r="N66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6" s="31">
        <f>Tableau549[[#This Row],[Plafond € sur 5 ans / agriculteur (hors cumul familles MAEC)]]*Tableau549[[#This Row],[dont Nombre d''agriculteurs en reconduction d''une MAEC qui se termine en 2027]]</f>
        <v>0</v>
      </c>
      <c r="P66" s="31">
        <f>Tableau549[[#This Row],[Plafond € sur 5 ans / agriculteur (hors cumul familles MAEC)]]*Tableau549[[#This Row],[dont Nombre nouveaux agriculteurs]]</f>
        <v>0</v>
      </c>
    </row>
    <row r="67" spans="2:16" x14ac:dyDescent="0.3">
      <c r="B67" s="6" t="s">
        <v>137</v>
      </c>
      <c r="C67" s="6" t="s">
        <v>79</v>
      </c>
      <c r="D67" s="31">
        <v>143</v>
      </c>
      <c r="E67" s="32">
        <v>85</v>
      </c>
      <c r="F67" s="31">
        <v>60775</v>
      </c>
      <c r="G67" s="31"/>
      <c r="H67" s="31"/>
      <c r="I67" s="32"/>
      <c r="J67" s="32"/>
      <c r="K67" s="32"/>
      <c r="L67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7" s="32"/>
      <c r="N67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7" s="31">
        <f>Tableau549[[#This Row],[Plafond € sur 5 ans / agriculteur (hors cumul familles MAEC)]]*Tableau549[[#This Row],[dont Nombre d''agriculteurs en reconduction d''une MAEC qui se termine en 2027]]</f>
        <v>0</v>
      </c>
      <c r="P67" s="31">
        <f>Tableau549[[#This Row],[Plafond € sur 5 ans / agriculteur (hors cumul familles MAEC)]]*Tableau549[[#This Row],[dont Nombre nouveaux agriculteurs]]</f>
        <v>0</v>
      </c>
    </row>
    <row r="68" spans="2:16" x14ac:dyDescent="0.3">
      <c r="B68" s="6" t="s">
        <v>138</v>
      </c>
      <c r="C68" s="6" t="s">
        <v>80</v>
      </c>
      <c r="D68" s="31">
        <v>281</v>
      </c>
      <c r="E68" s="32">
        <v>170</v>
      </c>
      <c r="F68" s="31">
        <v>238850</v>
      </c>
      <c r="G68" s="31"/>
      <c r="H68" s="31"/>
      <c r="I68" s="32"/>
      <c r="J68" s="32"/>
      <c r="K68" s="32"/>
      <c r="L68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8" s="32"/>
      <c r="N68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8" s="31">
        <f>Tableau549[[#This Row],[Plafond € sur 5 ans / agriculteur (hors cumul familles MAEC)]]*Tableau549[[#This Row],[dont Nombre d''agriculteurs en reconduction d''une MAEC qui se termine en 2027]]</f>
        <v>0</v>
      </c>
      <c r="P68" s="31">
        <f>Tableau549[[#This Row],[Plafond € sur 5 ans / agriculteur (hors cumul familles MAEC)]]*Tableau549[[#This Row],[dont Nombre nouveaux agriculteurs]]</f>
        <v>0</v>
      </c>
    </row>
    <row r="69" spans="2:16" x14ac:dyDescent="0.3">
      <c r="B69" s="6" t="s">
        <v>138</v>
      </c>
      <c r="C69" s="6" t="s">
        <v>81</v>
      </c>
      <c r="D69" s="31">
        <v>281</v>
      </c>
      <c r="E69" s="32">
        <v>85</v>
      </c>
      <c r="F69" s="31">
        <v>119425</v>
      </c>
      <c r="G69" s="31"/>
      <c r="H69" s="31"/>
      <c r="I69" s="32"/>
      <c r="J69" s="32"/>
      <c r="K69" s="32"/>
      <c r="L69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69" s="32"/>
      <c r="N69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69" s="31">
        <f>Tableau549[[#This Row],[Plafond € sur 5 ans / agriculteur (hors cumul familles MAEC)]]*Tableau549[[#This Row],[dont Nombre d''agriculteurs en reconduction d''une MAEC qui se termine en 2027]]</f>
        <v>0</v>
      </c>
      <c r="P69" s="31">
        <f>Tableau549[[#This Row],[Plafond € sur 5 ans / agriculteur (hors cumul familles MAEC)]]*Tableau549[[#This Row],[dont Nombre nouveaux agriculteurs]]</f>
        <v>0</v>
      </c>
    </row>
    <row r="70" spans="2:16" x14ac:dyDescent="0.3">
      <c r="B70" s="6" t="s">
        <v>139</v>
      </c>
      <c r="C70" s="6" t="s">
        <v>82</v>
      </c>
      <c r="D70" s="31">
        <v>137</v>
      </c>
      <c r="E70" s="32">
        <v>170</v>
      </c>
      <c r="F70" s="31">
        <v>116450</v>
      </c>
      <c r="G70" s="31"/>
      <c r="H70" s="31"/>
      <c r="I70" s="32"/>
      <c r="J70" s="32"/>
      <c r="K70" s="32"/>
      <c r="L70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0" s="32"/>
      <c r="N70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0" s="31">
        <f>Tableau549[[#This Row],[Plafond € sur 5 ans / agriculteur (hors cumul familles MAEC)]]*Tableau549[[#This Row],[dont Nombre d''agriculteurs en reconduction d''une MAEC qui se termine en 2027]]</f>
        <v>0</v>
      </c>
      <c r="P70" s="31">
        <f>Tableau549[[#This Row],[Plafond € sur 5 ans / agriculteur (hors cumul familles MAEC)]]*Tableau549[[#This Row],[dont Nombre nouveaux agriculteurs]]</f>
        <v>0</v>
      </c>
    </row>
    <row r="71" spans="2:16" x14ac:dyDescent="0.3">
      <c r="B71" s="6" t="s">
        <v>139</v>
      </c>
      <c r="C71" s="6" t="s">
        <v>83</v>
      </c>
      <c r="D71" s="31">
        <v>137</v>
      </c>
      <c r="E71" s="32">
        <v>85</v>
      </c>
      <c r="F71" s="31">
        <v>58225</v>
      </c>
      <c r="G71" s="31"/>
      <c r="H71" s="31"/>
      <c r="I71" s="32"/>
      <c r="J71" s="32"/>
      <c r="K71" s="32"/>
      <c r="L71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1" s="32"/>
      <c r="N71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1" s="31">
        <f>Tableau549[[#This Row],[Plafond € sur 5 ans / agriculteur (hors cumul familles MAEC)]]*Tableau549[[#This Row],[dont Nombre d''agriculteurs en reconduction d''une MAEC qui se termine en 2027]]</f>
        <v>0</v>
      </c>
      <c r="P71" s="31">
        <f>Tableau549[[#This Row],[Plafond € sur 5 ans / agriculteur (hors cumul familles MAEC)]]*Tableau549[[#This Row],[dont Nombre nouveaux agriculteurs]]</f>
        <v>0</v>
      </c>
    </row>
    <row r="72" spans="2:16" x14ac:dyDescent="0.3">
      <c r="B72" s="6" t="s">
        <v>140</v>
      </c>
      <c r="C72" s="6" t="s">
        <v>84</v>
      </c>
      <c r="D72" s="31">
        <v>201</v>
      </c>
      <c r="E72" s="32">
        <v>170</v>
      </c>
      <c r="F72" s="31">
        <v>170850</v>
      </c>
      <c r="G72" s="31"/>
      <c r="H72" s="31"/>
      <c r="I72" s="32"/>
      <c r="J72" s="32"/>
      <c r="K72" s="32"/>
      <c r="L72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2" s="32"/>
      <c r="N72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2" s="31">
        <f>Tableau549[[#This Row],[Plafond € sur 5 ans / agriculteur (hors cumul familles MAEC)]]*Tableau549[[#This Row],[dont Nombre d''agriculteurs en reconduction d''une MAEC qui se termine en 2027]]</f>
        <v>0</v>
      </c>
      <c r="P72" s="31">
        <f>Tableau549[[#This Row],[Plafond € sur 5 ans / agriculteur (hors cumul familles MAEC)]]*Tableau549[[#This Row],[dont Nombre nouveaux agriculteurs]]</f>
        <v>0</v>
      </c>
    </row>
    <row r="73" spans="2:16" x14ac:dyDescent="0.3">
      <c r="B73" s="6" t="s">
        <v>140</v>
      </c>
      <c r="C73" s="6" t="s">
        <v>85</v>
      </c>
      <c r="D73" s="31">
        <v>201</v>
      </c>
      <c r="E73" s="32">
        <v>85</v>
      </c>
      <c r="F73" s="31">
        <v>85425</v>
      </c>
      <c r="G73" s="31"/>
      <c r="H73" s="31"/>
      <c r="I73" s="32"/>
      <c r="J73" s="32"/>
      <c r="K73" s="32"/>
      <c r="L73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3" s="32"/>
      <c r="N73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3" s="31">
        <f>Tableau549[[#This Row],[Plafond € sur 5 ans / agriculteur (hors cumul familles MAEC)]]*Tableau549[[#This Row],[dont Nombre d''agriculteurs en reconduction d''une MAEC qui se termine en 2027]]</f>
        <v>0</v>
      </c>
      <c r="P73" s="31">
        <f>Tableau549[[#This Row],[Plafond € sur 5 ans / agriculteur (hors cumul familles MAEC)]]*Tableau549[[#This Row],[dont Nombre nouveaux agriculteurs]]</f>
        <v>0</v>
      </c>
    </row>
    <row r="74" spans="2:16" x14ac:dyDescent="0.3">
      <c r="B74" s="6" t="s">
        <v>141</v>
      </c>
      <c r="C74" s="6" t="s">
        <v>86</v>
      </c>
      <c r="D74" s="31">
        <v>306</v>
      </c>
      <c r="E74" s="32">
        <v>170</v>
      </c>
      <c r="F74" s="31">
        <v>260100</v>
      </c>
      <c r="G74" s="31"/>
      <c r="H74" s="31"/>
      <c r="I74" s="32"/>
      <c r="J74" s="32"/>
      <c r="K74" s="32"/>
      <c r="L74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4" s="32"/>
      <c r="N74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4" s="31">
        <f>Tableau549[[#This Row],[Plafond € sur 5 ans / agriculteur (hors cumul familles MAEC)]]*Tableau549[[#This Row],[dont Nombre d''agriculteurs en reconduction d''une MAEC qui se termine en 2027]]</f>
        <v>0</v>
      </c>
      <c r="P74" s="31">
        <f>Tableau549[[#This Row],[Plafond € sur 5 ans / agriculteur (hors cumul familles MAEC)]]*Tableau549[[#This Row],[dont Nombre nouveaux agriculteurs]]</f>
        <v>0</v>
      </c>
    </row>
    <row r="75" spans="2:16" x14ac:dyDescent="0.3">
      <c r="B75" s="6" t="s">
        <v>141</v>
      </c>
      <c r="C75" s="6" t="s">
        <v>87</v>
      </c>
      <c r="D75" s="31">
        <v>306</v>
      </c>
      <c r="E75" s="32">
        <v>85</v>
      </c>
      <c r="F75" s="31">
        <v>130050</v>
      </c>
      <c r="G75" s="31"/>
      <c r="H75" s="31"/>
      <c r="I75" s="32"/>
      <c r="J75" s="32"/>
      <c r="K75" s="32"/>
      <c r="L75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5" s="32"/>
      <c r="N75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5" s="31">
        <f>Tableau549[[#This Row],[Plafond € sur 5 ans / agriculteur (hors cumul familles MAEC)]]*Tableau549[[#This Row],[dont Nombre d''agriculteurs en reconduction d''une MAEC qui se termine en 2027]]</f>
        <v>0</v>
      </c>
      <c r="P75" s="31">
        <f>Tableau549[[#This Row],[Plafond € sur 5 ans / agriculteur (hors cumul familles MAEC)]]*Tableau549[[#This Row],[dont Nombre nouveaux agriculteurs]]</f>
        <v>0</v>
      </c>
    </row>
    <row r="76" spans="2:16" x14ac:dyDescent="0.3">
      <c r="B76" s="6" t="s">
        <v>142</v>
      </c>
      <c r="C76" s="6" t="s">
        <v>88</v>
      </c>
      <c r="D76" s="31">
        <v>149</v>
      </c>
      <c r="E76" s="32">
        <v>170</v>
      </c>
      <c r="F76" s="31">
        <v>126650</v>
      </c>
      <c r="G76" s="31"/>
      <c r="H76" s="31"/>
      <c r="I76" s="32"/>
      <c r="J76" s="32"/>
      <c r="K76" s="32"/>
      <c r="L76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6" s="32"/>
      <c r="N76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6" s="31">
        <f>Tableau549[[#This Row],[Plafond € sur 5 ans / agriculteur (hors cumul familles MAEC)]]*Tableau549[[#This Row],[dont Nombre d''agriculteurs en reconduction d''une MAEC qui se termine en 2027]]</f>
        <v>0</v>
      </c>
      <c r="P76" s="31">
        <f>Tableau549[[#This Row],[Plafond € sur 5 ans / agriculteur (hors cumul familles MAEC)]]*Tableau549[[#This Row],[dont Nombre nouveaux agriculteurs]]</f>
        <v>0</v>
      </c>
    </row>
    <row r="77" spans="2:16" x14ac:dyDescent="0.3">
      <c r="B77" s="6" t="s">
        <v>142</v>
      </c>
      <c r="C77" s="6" t="s">
        <v>89</v>
      </c>
      <c r="D77" s="31">
        <v>149</v>
      </c>
      <c r="E77" s="32">
        <v>85</v>
      </c>
      <c r="F77" s="31">
        <v>63325</v>
      </c>
      <c r="G77" s="31"/>
      <c r="H77" s="31"/>
      <c r="I77" s="32"/>
      <c r="J77" s="32"/>
      <c r="K77" s="32"/>
      <c r="L77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7" s="32"/>
      <c r="N77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7" s="31">
        <f>Tableau549[[#This Row],[Plafond € sur 5 ans / agriculteur (hors cumul familles MAEC)]]*Tableau549[[#This Row],[dont Nombre d''agriculteurs en reconduction d''une MAEC qui se termine en 2027]]</f>
        <v>0</v>
      </c>
      <c r="P77" s="31">
        <f>Tableau549[[#This Row],[Plafond € sur 5 ans / agriculteur (hors cumul familles MAEC)]]*Tableau549[[#This Row],[dont Nombre nouveaux agriculteurs]]</f>
        <v>0</v>
      </c>
    </row>
    <row r="78" spans="2:16" x14ac:dyDescent="0.3">
      <c r="B78" s="6" t="s">
        <v>143</v>
      </c>
      <c r="C78" s="6" t="s">
        <v>90</v>
      </c>
      <c r="D78" s="31">
        <v>165</v>
      </c>
      <c r="E78" s="32">
        <v>170</v>
      </c>
      <c r="F78" s="31">
        <v>140250</v>
      </c>
      <c r="G78" s="31"/>
      <c r="H78" s="31"/>
      <c r="I78" s="32"/>
      <c r="J78" s="32"/>
      <c r="K78" s="32"/>
      <c r="L78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8" s="32"/>
      <c r="N78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8" s="31">
        <f>Tableau549[[#This Row],[Plafond € sur 5 ans / agriculteur (hors cumul familles MAEC)]]*Tableau549[[#This Row],[dont Nombre d''agriculteurs en reconduction d''une MAEC qui se termine en 2027]]</f>
        <v>0</v>
      </c>
      <c r="P78" s="31">
        <f>Tableau549[[#This Row],[Plafond € sur 5 ans / agriculteur (hors cumul familles MAEC)]]*Tableau549[[#This Row],[dont Nombre nouveaux agriculteurs]]</f>
        <v>0</v>
      </c>
    </row>
    <row r="79" spans="2:16" x14ac:dyDescent="0.3">
      <c r="B79" s="6" t="s">
        <v>143</v>
      </c>
      <c r="C79" s="6" t="s">
        <v>91</v>
      </c>
      <c r="D79" s="31">
        <v>165</v>
      </c>
      <c r="E79" s="32">
        <v>85</v>
      </c>
      <c r="F79" s="31">
        <v>70125</v>
      </c>
      <c r="G79" s="31"/>
      <c r="H79" s="31"/>
      <c r="I79" s="32"/>
      <c r="J79" s="32"/>
      <c r="K79" s="32"/>
      <c r="L79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79" s="32"/>
      <c r="N79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79" s="31">
        <f>Tableau549[[#This Row],[Plafond € sur 5 ans / agriculteur (hors cumul familles MAEC)]]*Tableau549[[#This Row],[dont Nombre d''agriculteurs en reconduction d''une MAEC qui se termine en 2027]]</f>
        <v>0</v>
      </c>
      <c r="P79" s="31">
        <f>Tableau549[[#This Row],[Plafond € sur 5 ans / agriculteur (hors cumul familles MAEC)]]*Tableau549[[#This Row],[dont Nombre nouveaux agriculteurs]]</f>
        <v>0</v>
      </c>
    </row>
    <row r="80" spans="2:16" x14ac:dyDescent="0.3">
      <c r="B80" s="6" t="s">
        <v>144</v>
      </c>
      <c r="C80" s="6" t="s">
        <v>92</v>
      </c>
      <c r="D80" s="31">
        <v>229</v>
      </c>
      <c r="E80" s="32">
        <v>170</v>
      </c>
      <c r="F80" s="31">
        <v>194650</v>
      </c>
      <c r="G80" s="31"/>
      <c r="H80" s="31"/>
      <c r="I80" s="32"/>
      <c r="J80" s="32"/>
      <c r="K80" s="32"/>
      <c r="L80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0" s="32"/>
      <c r="N80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0" s="31">
        <f>Tableau549[[#This Row],[Plafond € sur 5 ans / agriculteur (hors cumul familles MAEC)]]*Tableau549[[#This Row],[dont Nombre d''agriculteurs en reconduction d''une MAEC qui se termine en 2027]]</f>
        <v>0</v>
      </c>
      <c r="P80" s="31">
        <f>Tableau549[[#This Row],[Plafond € sur 5 ans / agriculteur (hors cumul familles MAEC)]]*Tableau549[[#This Row],[dont Nombre nouveaux agriculteurs]]</f>
        <v>0</v>
      </c>
    </row>
    <row r="81" spans="2:16" x14ac:dyDescent="0.3">
      <c r="B81" s="6" t="s">
        <v>144</v>
      </c>
      <c r="C81" s="6" t="s">
        <v>93</v>
      </c>
      <c r="D81" s="31">
        <v>229</v>
      </c>
      <c r="E81" s="32">
        <v>85</v>
      </c>
      <c r="F81" s="31">
        <v>97325</v>
      </c>
      <c r="G81" s="31"/>
      <c r="H81" s="31"/>
      <c r="I81" s="32"/>
      <c r="J81" s="32"/>
      <c r="K81" s="32"/>
      <c r="L81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1" s="32"/>
      <c r="N81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1" s="31">
        <f>Tableau549[[#This Row],[Plafond € sur 5 ans / agriculteur (hors cumul familles MAEC)]]*Tableau549[[#This Row],[dont Nombre d''agriculteurs en reconduction d''une MAEC qui se termine en 2027]]</f>
        <v>0</v>
      </c>
      <c r="P81" s="31">
        <f>Tableau549[[#This Row],[Plafond € sur 5 ans / agriculteur (hors cumul familles MAEC)]]*Tableau549[[#This Row],[dont Nombre nouveaux agriculteurs]]</f>
        <v>0</v>
      </c>
    </row>
    <row r="82" spans="2:16" x14ac:dyDescent="0.3">
      <c r="B82" s="6" t="s">
        <v>145</v>
      </c>
      <c r="C82" s="6" t="s">
        <v>94</v>
      </c>
      <c r="D82" s="31">
        <v>51</v>
      </c>
      <c r="E82" s="32">
        <v>196.07843137254903</v>
      </c>
      <c r="F82" s="31">
        <v>50000</v>
      </c>
      <c r="G82" s="31"/>
      <c r="H82" s="31"/>
      <c r="I82" s="32"/>
      <c r="J82" s="32"/>
      <c r="K82" s="32"/>
      <c r="L82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2" s="32"/>
      <c r="N82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2" s="31">
        <f>Tableau549[[#This Row],[Plafond € sur 5 ans / agriculteur (hors cumul familles MAEC)]]*Tableau549[[#This Row],[dont Nombre d''agriculteurs en reconduction d''une MAEC qui se termine en 2027]]</f>
        <v>0</v>
      </c>
      <c r="P82" s="31">
        <f>Tableau549[[#This Row],[Plafond € sur 5 ans / agriculteur (hors cumul familles MAEC)]]*Tableau549[[#This Row],[dont Nombre nouveaux agriculteurs]]</f>
        <v>0</v>
      </c>
    </row>
    <row r="83" spans="2:16" x14ac:dyDescent="0.3">
      <c r="B83" s="6" t="s">
        <v>95</v>
      </c>
      <c r="C83" s="6" t="s">
        <v>95</v>
      </c>
      <c r="D83" s="31">
        <v>88</v>
      </c>
      <c r="E83" s="32">
        <v>110</v>
      </c>
      <c r="F83" s="31">
        <v>48400</v>
      </c>
      <c r="G83" s="31"/>
      <c r="H83" s="31"/>
      <c r="I83" s="32"/>
      <c r="J83" s="32"/>
      <c r="K83" s="32"/>
      <c r="L83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3" s="32"/>
      <c r="N83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3" s="31">
        <f>Tableau549[[#This Row],[Plafond € sur 5 ans / agriculteur (hors cumul familles MAEC)]]*Tableau549[[#This Row],[dont Nombre d''agriculteurs en reconduction d''une MAEC qui se termine en 2027]]</f>
        <v>0</v>
      </c>
      <c r="P83" s="31">
        <f>Tableau549[[#This Row],[Plafond € sur 5 ans / agriculteur (hors cumul familles MAEC)]]*Tableau549[[#This Row],[dont Nombre nouveaux agriculteurs]]</f>
        <v>0</v>
      </c>
    </row>
    <row r="84" spans="2:16" x14ac:dyDescent="0.3">
      <c r="B84" s="6" t="s">
        <v>146</v>
      </c>
      <c r="C84" s="6" t="s">
        <v>96</v>
      </c>
      <c r="D84" s="31">
        <v>72</v>
      </c>
      <c r="E84" s="32">
        <v>138.88888888888889</v>
      </c>
      <c r="F84" s="31">
        <v>50000</v>
      </c>
      <c r="G84" s="31"/>
      <c r="H84" s="31"/>
      <c r="I84" s="32"/>
      <c r="J84" s="32"/>
      <c r="K84" s="32"/>
      <c r="L84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4" s="32"/>
      <c r="N84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4" s="31">
        <f>Tableau549[[#This Row],[Plafond € sur 5 ans / agriculteur (hors cumul familles MAEC)]]*Tableau549[[#This Row],[dont Nombre d''agriculteurs en reconduction d''une MAEC qui se termine en 2027]]</f>
        <v>0</v>
      </c>
      <c r="P84" s="31">
        <f>Tableau549[[#This Row],[Plafond € sur 5 ans / agriculteur (hors cumul familles MAEC)]]*Tableau549[[#This Row],[dont Nombre nouveaux agriculteurs]]</f>
        <v>0</v>
      </c>
    </row>
    <row r="85" spans="2:16" x14ac:dyDescent="0.3">
      <c r="B85" s="6" t="s">
        <v>147</v>
      </c>
      <c r="C85" s="6" t="s">
        <v>97</v>
      </c>
      <c r="D85" s="31">
        <v>132</v>
      </c>
      <c r="E85" s="32">
        <v>75.757575757575751</v>
      </c>
      <c r="F85" s="31">
        <v>50000</v>
      </c>
      <c r="G85" s="31"/>
      <c r="H85" s="31"/>
      <c r="I85" s="32"/>
      <c r="J85" s="32"/>
      <c r="K85" s="32"/>
      <c r="L85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5" s="32"/>
      <c r="N85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5" s="31">
        <f>Tableau549[[#This Row],[Plafond € sur 5 ans / agriculteur (hors cumul familles MAEC)]]*Tableau549[[#This Row],[dont Nombre d''agriculteurs en reconduction d''une MAEC qui se termine en 2027]]</f>
        <v>0</v>
      </c>
      <c r="P85" s="31">
        <f>Tableau549[[#This Row],[Plafond € sur 5 ans / agriculteur (hors cumul familles MAEC)]]*Tableau549[[#This Row],[dont Nombre nouveaux agriculteurs]]</f>
        <v>0</v>
      </c>
    </row>
    <row r="86" spans="2:16" x14ac:dyDescent="0.3">
      <c r="B86" s="6" t="s">
        <v>98</v>
      </c>
      <c r="C86" s="6" t="s">
        <v>98</v>
      </c>
      <c r="D86" s="31">
        <v>104</v>
      </c>
      <c r="E86" s="32">
        <v>110</v>
      </c>
      <c r="F86" s="31">
        <v>57200</v>
      </c>
      <c r="G86" s="31"/>
      <c r="H86" s="31"/>
      <c r="I86" s="32"/>
      <c r="J86" s="32"/>
      <c r="K86" s="32"/>
      <c r="L86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6" s="32"/>
      <c r="N86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6" s="31">
        <f>Tableau549[[#This Row],[Plafond € sur 5 ans / agriculteur (hors cumul familles MAEC)]]*Tableau549[[#This Row],[dont Nombre d''agriculteurs en reconduction d''une MAEC qui se termine en 2027]]</f>
        <v>0</v>
      </c>
      <c r="P86" s="31">
        <f>Tableau549[[#This Row],[Plafond € sur 5 ans / agriculteur (hors cumul familles MAEC)]]*Tableau549[[#This Row],[dont Nombre nouveaux agriculteurs]]</f>
        <v>0</v>
      </c>
    </row>
    <row r="87" spans="2:16" x14ac:dyDescent="0.3">
      <c r="B87" s="6" t="s">
        <v>99</v>
      </c>
      <c r="C87" s="6" t="s">
        <v>99</v>
      </c>
      <c r="D87" s="31">
        <v>158</v>
      </c>
      <c r="E87" s="32">
        <v>120</v>
      </c>
      <c r="F87" s="31">
        <v>94800</v>
      </c>
      <c r="G87" s="31"/>
      <c r="H87" s="31"/>
      <c r="I87" s="32"/>
      <c r="J87" s="32"/>
      <c r="K87" s="32"/>
      <c r="L87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7" s="32"/>
      <c r="N87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7" s="31">
        <f>Tableau549[[#This Row],[Plafond € sur 5 ans / agriculteur (hors cumul familles MAEC)]]*Tableau549[[#This Row],[dont Nombre d''agriculteurs en reconduction d''une MAEC qui se termine en 2027]]</f>
        <v>0</v>
      </c>
      <c r="P87" s="31">
        <f>Tableau549[[#This Row],[Plafond € sur 5 ans / agriculteur (hors cumul familles MAEC)]]*Tableau549[[#This Row],[dont Nombre nouveaux agriculteurs]]</f>
        <v>0</v>
      </c>
    </row>
    <row r="88" spans="2:16" x14ac:dyDescent="0.3">
      <c r="B88" s="6" t="s">
        <v>100</v>
      </c>
      <c r="C88" s="6" t="s">
        <v>100</v>
      </c>
      <c r="D88" s="31">
        <v>317</v>
      </c>
      <c r="E88" s="32">
        <v>27</v>
      </c>
      <c r="F88" s="31">
        <v>42795</v>
      </c>
      <c r="G88" s="31"/>
      <c r="H88" s="31"/>
      <c r="I88" s="32"/>
      <c r="J88" s="32"/>
      <c r="K88" s="32"/>
      <c r="L88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8" s="32"/>
      <c r="N88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8" s="31">
        <f>Tableau549[[#This Row],[Plafond € sur 5 ans / agriculteur (hors cumul familles MAEC)]]*Tableau549[[#This Row],[dont Nombre d''agriculteurs en reconduction d''une MAEC qui se termine en 2027]]</f>
        <v>0</v>
      </c>
      <c r="P88" s="31">
        <f>Tableau549[[#This Row],[Plafond € sur 5 ans / agriculteur (hors cumul familles MAEC)]]*Tableau549[[#This Row],[dont Nombre nouveaux agriculteurs]]</f>
        <v>0</v>
      </c>
    </row>
    <row r="89" spans="2:16" x14ac:dyDescent="0.3">
      <c r="B89" s="6" t="s">
        <v>101</v>
      </c>
      <c r="C89" s="6" t="s">
        <v>101</v>
      </c>
      <c r="D89" s="31">
        <v>350</v>
      </c>
      <c r="E89" s="32">
        <v>27</v>
      </c>
      <c r="F89" s="31">
        <v>47250</v>
      </c>
      <c r="G89" s="31"/>
      <c r="H89" s="31"/>
      <c r="I89" s="32"/>
      <c r="J89" s="32"/>
      <c r="K89" s="32"/>
      <c r="L89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89" s="32"/>
      <c r="N89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89" s="31">
        <f>Tableau549[[#This Row],[Plafond € sur 5 ans / agriculteur (hors cumul familles MAEC)]]*Tableau549[[#This Row],[dont Nombre d''agriculteurs en reconduction d''une MAEC qui se termine en 2027]]</f>
        <v>0</v>
      </c>
      <c r="P89" s="31">
        <f>Tableau549[[#This Row],[Plafond € sur 5 ans / agriculteur (hors cumul familles MAEC)]]*Tableau549[[#This Row],[dont Nombre nouveaux agriculteurs]]</f>
        <v>0</v>
      </c>
    </row>
    <row r="90" spans="2:16" x14ac:dyDescent="0.3">
      <c r="B90" s="6" t="s">
        <v>102</v>
      </c>
      <c r="C90" s="6" t="s">
        <v>102</v>
      </c>
      <c r="D90" s="31">
        <v>92</v>
      </c>
      <c r="E90" s="32">
        <v>85</v>
      </c>
      <c r="F90" s="31">
        <v>39100</v>
      </c>
      <c r="G90" s="31"/>
      <c r="H90" s="31"/>
      <c r="I90" s="32"/>
      <c r="J90" s="32"/>
      <c r="K90" s="32"/>
      <c r="L90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90" s="32"/>
      <c r="N90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90" s="31">
        <f>Tableau549[[#This Row],[Plafond € sur 5 ans / agriculteur (hors cumul familles MAEC)]]*Tableau549[[#This Row],[dont Nombre d''agriculteurs en reconduction d''une MAEC qui se termine en 2027]]</f>
        <v>0</v>
      </c>
      <c r="P90" s="31">
        <f>Tableau549[[#This Row],[Plafond € sur 5 ans / agriculteur (hors cumul familles MAEC)]]*Tableau549[[#This Row],[dont Nombre nouveaux agriculteurs]]</f>
        <v>0</v>
      </c>
    </row>
    <row r="91" spans="2:16" x14ac:dyDescent="0.3">
      <c r="B91" s="6" t="s">
        <v>103</v>
      </c>
      <c r="C91" s="6" t="s">
        <v>103</v>
      </c>
      <c r="D91" s="31">
        <v>69</v>
      </c>
      <c r="E91" s="32">
        <v>90</v>
      </c>
      <c r="F91" s="31">
        <v>31050</v>
      </c>
      <c r="G91" s="31"/>
      <c r="H91" s="31"/>
      <c r="I91" s="32"/>
      <c r="J91" s="32"/>
      <c r="K91" s="32"/>
      <c r="L91" s="32">
        <f>Tableau549[[#This Row],[Nombre total d''agriculteurs identifiés et/ou pressentis par MAEC 
Pensez à prendre en compte ici le nombre d''associés GAEC, le cas échéant. ]]-Tableau549[[#This Row],[dont Nombre d''agriculteurs en reconduction d''une MAEC qui se termine en 2027]]</f>
        <v>0</v>
      </c>
      <c r="M91" s="32"/>
      <c r="N91" s="33">
        <f>Tableau549[[#This Row],[Plafond € sur 5 ans / agriculteur (hors cumul familles MAEC)]]*Tableau549[[#This Row],[Nombre total d''agriculteurs identifiés et/ou pressentis par MAEC 
Pensez à prendre en compte ici le nombre d''associés GAEC, le cas échéant. ]]</f>
        <v>0</v>
      </c>
      <c r="O91" s="31">
        <f>Tableau549[[#This Row],[Plafond € sur 5 ans / agriculteur (hors cumul familles MAEC)]]*Tableau549[[#This Row],[dont Nombre d''agriculteurs en reconduction d''une MAEC qui se termine en 2027]]</f>
        <v>0</v>
      </c>
      <c r="P91" s="31">
        <f>Tableau549[[#This Row],[Plafond € sur 5 ans / agriculteur (hors cumul familles MAEC)]]*Tableau549[[#This Row],[dont Nombre nouveaux agriculteurs]]</f>
        <v>0</v>
      </c>
    </row>
    <row r="92" spans="2:16" x14ac:dyDescent="0.3">
      <c r="B92" s="6" t="s">
        <v>149</v>
      </c>
      <c r="D92" s="8"/>
      <c r="F92" s="8"/>
      <c r="G92" s="8"/>
      <c r="H92" s="8"/>
      <c r="I92" s="10">
        <f>SUM(Tableau549[Nombre total d''agriculteurs identifiés et/ou pressentis par MAEC 
Pensez à prendre en compte ici le nombre d''associés GAEC, le cas échéant. ])</f>
        <v>0</v>
      </c>
      <c r="L92" s="21">
        <f>SUM(Tableau549[dont Nombre nouveaux agriculteurs])</f>
        <v>0</v>
      </c>
      <c r="M92" s="21"/>
      <c r="N92" s="9">
        <f>SUM(Tableau549[Besoins en crédits ("Plafonds sur 5 ans" * "Nombre d''agriculteurs identifiés par MAEC")])</f>
        <v>0</v>
      </c>
      <c r="O92" s="8">
        <f>SUM(Tableau549[dont Besoins en crédits concernant les agriculteurs en reconduction d''une MAEC qui se termine en 2027 ("Plafonds sur 5 ans" * "Nombre agri en reconduction")])</f>
        <v>0</v>
      </c>
      <c r="P92" s="8">
        <f>SUM(Tableau549[dont Besoins en crédits concernant les nouveaux agriculteurs  ("Plafonds sur 5 ans" * "Nombre nouveaux agri")])</f>
        <v>0</v>
      </c>
    </row>
  </sheetData>
  <mergeCells count="17">
    <mergeCell ref="B1:J1"/>
    <mergeCell ref="B2:J2"/>
    <mergeCell ref="B3:G3"/>
    <mergeCell ref="H3:I3"/>
    <mergeCell ref="B4:G4"/>
    <mergeCell ref="H4:I4"/>
    <mergeCell ref="B5:G5"/>
    <mergeCell ref="H5:I5"/>
    <mergeCell ref="B6:G6"/>
    <mergeCell ref="H6:I6"/>
    <mergeCell ref="B7:G7"/>
    <mergeCell ref="H7:I7"/>
    <mergeCell ref="J9:K9"/>
    <mergeCell ref="B11:C11"/>
    <mergeCell ref="C15:E15"/>
    <mergeCell ref="F15:G15"/>
    <mergeCell ref="G19:I19"/>
  </mergeCells>
  <pageMargins left="0.7" right="0.7" top="0.75" bottom="0.75" header="0.3" footer="0.3"/>
  <pageSetup paperSize="8" scale="40" orientation="landscape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LIST!$A$12:$A$13</xm:f>
          </x14:formula1>
          <xm:sqref>K21:K91 M21:M91</xm:sqref>
        </x14:dataValidation>
        <x14:dataValidation type="list" allowBlank="1" showInputMessage="1" showErrorMessage="1">
          <x14:formula1>
            <xm:f>LIST!$A$15:$A$19</xm:f>
          </x14:formula1>
          <xm:sqref>H21:H91</xm:sqref>
        </x14:dataValidation>
        <x14:dataValidation type="list" allowBlank="1" showInputMessage="1" showErrorMessage="1">
          <x14:formula1>
            <xm:f>LIST!$H$3:$H$7</xm:f>
          </x14:formula1>
          <xm:sqref>C17:E18</xm:sqref>
        </x14:dataValidation>
        <x14:dataValidation type="list" allowBlank="1" showInputMessage="1" showErrorMessage="1">
          <x14:formula1>
            <xm:f>LIST!$H$3:$H$7</xm:f>
          </x14:formula1>
          <xm:sqref>G21:G91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R52"/>
  <sheetViews>
    <sheetView showGridLines="0" workbookViewId="0">
      <selection activeCell="G19" sqref="G17:G19"/>
    </sheetView>
  </sheetViews>
  <sheetFormatPr baseColWidth="10" defaultColWidth="11.5546875" defaultRowHeight="14.4" x14ac:dyDescent="0.3"/>
  <cols>
    <col min="1" max="1" width="11.5546875" style="3"/>
    <col min="2" max="2" width="36.88671875" style="3" customWidth="1"/>
    <col min="3" max="3" width="24.5546875" style="3" customWidth="1"/>
    <col min="4" max="4" width="24.33203125" style="3" customWidth="1"/>
    <col min="5" max="5" width="32.109375" style="3" customWidth="1"/>
    <col min="6" max="6" width="31.44140625" style="3" customWidth="1"/>
    <col min="7" max="7" width="32.6640625" style="3" customWidth="1"/>
    <col min="8" max="8" width="21.6640625" style="3" customWidth="1"/>
    <col min="9" max="9" width="23.6640625" style="3" customWidth="1"/>
    <col min="10" max="10" width="25.6640625" style="3" customWidth="1"/>
    <col min="11" max="11" width="18.6640625" style="3" customWidth="1"/>
    <col min="12" max="12" width="21.88671875" style="3" customWidth="1"/>
    <col min="13" max="13" width="19.6640625" style="3" customWidth="1"/>
    <col min="14" max="14" width="27.33203125" style="3" customWidth="1"/>
    <col min="15" max="15" width="22.33203125" style="3" customWidth="1"/>
    <col min="16" max="16" width="19.88671875" style="3" customWidth="1"/>
    <col min="17" max="17" width="23.88671875" style="3" customWidth="1"/>
    <col min="18" max="16384" width="11.5546875" style="3"/>
  </cols>
  <sheetData>
    <row r="1" spans="2:18" ht="39.6" customHeight="1" x14ac:dyDescent="0.3">
      <c r="B1" s="61" t="s">
        <v>172</v>
      </c>
      <c r="C1" s="61"/>
      <c r="D1" s="61"/>
      <c r="E1" s="61"/>
      <c r="F1" s="61"/>
      <c r="G1" s="61"/>
      <c r="H1" s="61"/>
      <c r="I1" s="61"/>
      <c r="J1" s="61"/>
      <c r="K1" s="22"/>
      <c r="L1" s="22"/>
      <c r="M1" s="22"/>
      <c r="N1" s="22"/>
      <c r="O1" s="22"/>
      <c r="P1" s="22"/>
      <c r="Q1" s="23"/>
      <c r="R1" s="23"/>
    </row>
    <row r="2" spans="2:18" ht="14.7" customHeight="1" x14ac:dyDescent="0.3"/>
    <row r="4" spans="2:18" x14ac:dyDescent="0.3">
      <c r="B4" s="67"/>
      <c r="C4" s="67"/>
    </row>
    <row r="7" spans="2:18" s="13" customFormat="1" x14ac:dyDescent="0.3"/>
    <row r="8" spans="2:18" s="13" customFormat="1" x14ac:dyDescent="0.3"/>
    <row r="9" spans="2:18" s="13" customFormat="1" x14ac:dyDescent="0.3"/>
    <row r="10" spans="2:18" s="13" customFormat="1" ht="59.4" customHeight="1" x14ac:dyDescent="0.3">
      <c r="B10" s="25" t="s">
        <v>182</v>
      </c>
      <c r="C10" s="14">
        <f>Tableau14[[#Totals],[Coût total ]]</f>
        <v>0</v>
      </c>
    </row>
    <row r="11" spans="2:18" s="13" customFormat="1" x14ac:dyDescent="0.3"/>
    <row r="12" spans="2:18" ht="21" x14ac:dyDescent="0.4">
      <c r="B12" s="41" t="s">
        <v>196</v>
      </c>
    </row>
    <row r="13" spans="2:18" ht="21" x14ac:dyDescent="0.4">
      <c r="B13" s="24"/>
    </row>
    <row r="14" spans="2:18" x14ac:dyDescent="0.3">
      <c r="C14" s="23"/>
    </row>
    <row r="15" spans="2:18" s="7" customFormat="1" ht="57.6" x14ac:dyDescent="0.3">
      <c r="B15" s="15" t="s">
        <v>171</v>
      </c>
      <c r="C15" s="15" t="s">
        <v>161</v>
      </c>
      <c r="D15" s="15" t="s">
        <v>209</v>
      </c>
      <c r="E15" s="15" t="s">
        <v>162</v>
      </c>
      <c r="F15" s="7" t="s">
        <v>163</v>
      </c>
    </row>
    <row r="16" spans="2:18" x14ac:dyDescent="0.3">
      <c r="F16" s="3">
        <f>Tableau14[[#This Row],[Nombre de jours prévisionnels (entre mi-novembre 2024 et fin septembre 2025)]]*Tableau14[[#This Row],[Coût/jour (plafonné à 550 €/j)]]</f>
        <v>0</v>
      </c>
    </row>
    <row r="17" spans="6:6" x14ac:dyDescent="0.3">
      <c r="F17" s="3">
        <f>Tableau14[[#This Row],[Nombre de jours prévisionnels (entre mi-novembre 2024 et fin septembre 2025)]]*Tableau14[[#This Row],[Coût/jour (plafonné à 550 €/j)]]</f>
        <v>0</v>
      </c>
    </row>
    <row r="18" spans="6:6" x14ac:dyDescent="0.3">
      <c r="F18" s="3">
        <f>Tableau14[[#This Row],[Nombre de jours prévisionnels (entre mi-novembre 2024 et fin septembre 2025)]]*Tableau14[[#This Row],[Coût/jour (plafonné à 550 €/j)]]</f>
        <v>0</v>
      </c>
    </row>
    <row r="19" spans="6:6" x14ac:dyDescent="0.3">
      <c r="F19" s="3">
        <f>Tableau14[[#This Row],[Nombre de jours prévisionnels (entre mi-novembre 2024 et fin septembre 2025)]]*Tableau14[[#This Row],[Coût/jour (plafonné à 550 €/j)]]</f>
        <v>0</v>
      </c>
    </row>
    <row r="20" spans="6:6" x14ac:dyDescent="0.3">
      <c r="F20" s="3">
        <f>Tableau14[[#This Row],[Nombre de jours prévisionnels (entre mi-novembre 2024 et fin septembre 2025)]]*Tableau14[[#This Row],[Coût/jour (plafonné à 550 €/j)]]</f>
        <v>0</v>
      </c>
    </row>
    <row r="21" spans="6:6" x14ac:dyDescent="0.3">
      <c r="F21" s="3">
        <f>Tableau14[[#This Row],[Nombre de jours prévisionnels (entre mi-novembre 2024 et fin septembre 2025)]]*Tableau14[[#This Row],[Coût/jour (plafonné à 550 €/j)]]</f>
        <v>0</v>
      </c>
    </row>
    <row r="22" spans="6:6" x14ac:dyDescent="0.3">
      <c r="F22" s="3">
        <f>Tableau14[[#This Row],[Nombre de jours prévisionnels (entre mi-novembre 2024 et fin septembre 2025)]]*Tableau14[[#This Row],[Coût/jour (plafonné à 550 €/j)]]</f>
        <v>0</v>
      </c>
    </row>
    <row r="23" spans="6:6" x14ac:dyDescent="0.3">
      <c r="F23" s="3">
        <f>Tableau14[[#This Row],[Nombre de jours prévisionnels (entre mi-novembre 2024 et fin septembre 2025)]]*Tableau14[[#This Row],[Coût/jour (plafonné à 550 €/j)]]</f>
        <v>0</v>
      </c>
    </row>
    <row r="24" spans="6:6" x14ac:dyDescent="0.3">
      <c r="F24" s="3">
        <f>Tableau14[[#This Row],[Nombre de jours prévisionnels (entre mi-novembre 2024 et fin septembre 2025)]]*Tableau14[[#This Row],[Coût/jour (plafonné à 550 €/j)]]</f>
        <v>0</v>
      </c>
    </row>
    <row r="25" spans="6:6" x14ac:dyDescent="0.3">
      <c r="F25" s="3">
        <f>Tableau14[[#This Row],[Nombre de jours prévisionnels (entre mi-novembre 2024 et fin septembre 2025)]]*Tableau14[[#This Row],[Coût/jour (plafonné à 550 €/j)]]</f>
        <v>0</v>
      </c>
    </row>
    <row r="26" spans="6:6" x14ac:dyDescent="0.3">
      <c r="F26" s="3">
        <f>Tableau14[[#This Row],[Nombre de jours prévisionnels (entre mi-novembre 2024 et fin septembre 2025)]]*Tableau14[[#This Row],[Coût/jour (plafonné à 550 €/j)]]</f>
        <v>0</v>
      </c>
    </row>
    <row r="27" spans="6:6" x14ac:dyDescent="0.3">
      <c r="F27" s="3">
        <f>Tableau14[[#This Row],[Nombre de jours prévisionnels (entre mi-novembre 2024 et fin septembre 2025)]]*Tableau14[[#This Row],[Coût/jour (plafonné à 550 €/j)]]</f>
        <v>0</v>
      </c>
    </row>
    <row r="28" spans="6:6" x14ac:dyDescent="0.3">
      <c r="F28" s="3">
        <f>Tableau14[[#This Row],[Nombre de jours prévisionnels (entre mi-novembre 2024 et fin septembre 2025)]]*Tableau14[[#This Row],[Coût/jour (plafonné à 550 €/j)]]</f>
        <v>0</v>
      </c>
    </row>
    <row r="29" spans="6:6" x14ac:dyDescent="0.3">
      <c r="F29" s="3">
        <f>Tableau14[[#This Row],[Nombre de jours prévisionnels (entre mi-novembre 2024 et fin septembre 2025)]]*Tableau14[[#This Row],[Coût/jour (plafonné à 550 €/j)]]</f>
        <v>0</v>
      </c>
    </row>
    <row r="30" spans="6:6" x14ac:dyDescent="0.3">
      <c r="F30" s="3">
        <f>Tableau14[[#This Row],[Nombre de jours prévisionnels (entre mi-novembre 2024 et fin septembre 2025)]]*Tableau14[[#This Row],[Coût/jour (plafonné à 550 €/j)]]</f>
        <v>0</v>
      </c>
    </row>
    <row r="31" spans="6:6" x14ac:dyDescent="0.3">
      <c r="F31" s="3">
        <f>Tableau14[[#This Row],[Nombre de jours prévisionnels (entre mi-novembre 2024 et fin septembre 2025)]]*Tableau14[[#This Row],[Coût/jour (plafonné à 550 €/j)]]</f>
        <v>0</v>
      </c>
    </row>
    <row r="32" spans="6:6" x14ac:dyDescent="0.3">
      <c r="F32" s="3">
        <f>Tableau14[[#This Row],[Nombre de jours prévisionnels (entre mi-novembre 2024 et fin septembre 2025)]]*Tableau14[[#This Row],[Coût/jour (plafonné à 550 €/j)]]</f>
        <v>0</v>
      </c>
    </row>
    <row r="33" spans="6:6" x14ac:dyDescent="0.3">
      <c r="F33" s="3">
        <f>Tableau14[[#This Row],[Nombre de jours prévisionnels (entre mi-novembre 2024 et fin septembre 2025)]]*Tableau14[[#This Row],[Coût/jour (plafonné à 550 €/j)]]</f>
        <v>0</v>
      </c>
    </row>
    <row r="34" spans="6:6" x14ac:dyDescent="0.3">
      <c r="F34" s="3">
        <f>Tableau14[[#This Row],[Nombre de jours prévisionnels (entre mi-novembre 2024 et fin septembre 2025)]]*Tableau14[[#This Row],[Coût/jour (plafonné à 550 €/j)]]</f>
        <v>0</v>
      </c>
    </row>
    <row r="35" spans="6:6" x14ac:dyDescent="0.3">
      <c r="F35" s="3">
        <f>Tableau14[[#This Row],[Nombre de jours prévisionnels (entre mi-novembre 2024 et fin septembre 2025)]]*Tableau14[[#This Row],[Coût/jour (plafonné à 550 €/j)]]</f>
        <v>0</v>
      </c>
    </row>
    <row r="36" spans="6:6" x14ac:dyDescent="0.3">
      <c r="F36" s="3">
        <f>Tableau14[[#This Row],[Nombre de jours prévisionnels (entre mi-novembre 2024 et fin septembre 2025)]]*Tableau14[[#This Row],[Coût/jour (plafonné à 550 €/j)]]</f>
        <v>0</v>
      </c>
    </row>
    <row r="37" spans="6:6" x14ac:dyDescent="0.3">
      <c r="F37" s="3">
        <f>Tableau14[[#This Row],[Nombre de jours prévisionnels (entre mi-novembre 2024 et fin septembre 2025)]]*Tableau14[[#This Row],[Coût/jour (plafonné à 550 €/j)]]</f>
        <v>0</v>
      </c>
    </row>
    <row r="38" spans="6:6" x14ac:dyDescent="0.3">
      <c r="F38" s="3">
        <f>Tableau14[[#This Row],[Nombre de jours prévisionnels (entre mi-novembre 2024 et fin septembre 2025)]]*Tableau14[[#This Row],[Coût/jour (plafonné à 550 €/j)]]</f>
        <v>0</v>
      </c>
    </row>
    <row r="39" spans="6:6" x14ac:dyDescent="0.3">
      <c r="F39" s="3">
        <f>Tableau14[[#This Row],[Nombre de jours prévisionnels (entre mi-novembre 2024 et fin septembre 2025)]]*Tableau14[[#This Row],[Coût/jour (plafonné à 550 €/j)]]</f>
        <v>0</v>
      </c>
    </row>
    <row r="40" spans="6:6" x14ac:dyDescent="0.3">
      <c r="F40" s="3">
        <f>Tableau14[[#This Row],[Nombre de jours prévisionnels (entre mi-novembre 2024 et fin septembre 2025)]]*Tableau14[[#This Row],[Coût/jour (plafonné à 550 €/j)]]</f>
        <v>0</v>
      </c>
    </row>
    <row r="41" spans="6:6" x14ac:dyDescent="0.3">
      <c r="F41" s="3">
        <f>Tableau14[[#This Row],[Nombre de jours prévisionnels (entre mi-novembre 2024 et fin septembre 2025)]]*Tableau14[[#This Row],[Coût/jour (plafonné à 550 €/j)]]</f>
        <v>0</v>
      </c>
    </row>
    <row r="42" spans="6:6" x14ac:dyDescent="0.3">
      <c r="F42" s="3">
        <f>Tableau14[[#This Row],[Nombre de jours prévisionnels (entre mi-novembre 2024 et fin septembre 2025)]]*Tableau14[[#This Row],[Coût/jour (plafonné à 550 €/j)]]</f>
        <v>0</v>
      </c>
    </row>
    <row r="43" spans="6:6" x14ac:dyDescent="0.3">
      <c r="F43" s="3">
        <f>Tableau14[[#This Row],[Nombre de jours prévisionnels (entre mi-novembre 2024 et fin septembre 2025)]]*Tableau14[[#This Row],[Coût/jour (plafonné à 550 €/j)]]</f>
        <v>0</v>
      </c>
    </row>
    <row r="44" spans="6:6" x14ac:dyDescent="0.3">
      <c r="F44" s="3">
        <f>Tableau14[[#This Row],[Nombre de jours prévisionnels (entre mi-novembre 2024 et fin septembre 2025)]]*Tableau14[[#This Row],[Coût/jour (plafonné à 550 €/j)]]</f>
        <v>0</v>
      </c>
    </row>
    <row r="45" spans="6:6" x14ac:dyDescent="0.3">
      <c r="F45" s="3">
        <f>Tableau14[[#This Row],[Nombre de jours prévisionnels (entre mi-novembre 2024 et fin septembre 2025)]]*Tableau14[[#This Row],[Coût/jour (plafonné à 550 €/j)]]</f>
        <v>0</v>
      </c>
    </row>
    <row r="46" spans="6:6" x14ac:dyDescent="0.3">
      <c r="F46" s="3">
        <f>Tableau14[[#This Row],[Nombre de jours prévisionnels (entre mi-novembre 2024 et fin septembre 2025)]]*Tableau14[[#This Row],[Coût/jour (plafonné à 550 €/j)]]</f>
        <v>0</v>
      </c>
    </row>
    <row r="47" spans="6:6" x14ac:dyDescent="0.3">
      <c r="F47" s="3">
        <f>Tableau14[[#This Row],[Nombre de jours prévisionnels (entre mi-novembre 2024 et fin septembre 2025)]]*Tableau14[[#This Row],[Coût/jour (plafonné à 550 €/j)]]</f>
        <v>0</v>
      </c>
    </row>
    <row r="48" spans="6:6" x14ac:dyDescent="0.3">
      <c r="F48" s="3">
        <f>Tableau14[[#This Row],[Nombre de jours prévisionnels (entre mi-novembre 2024 et fin septembre 2025)]]*Tableau14[[#This Row],[Coût/jour (plafonné à 550 €/j)]]</f>
        <v>0</v>
      </c>
    </row>
    <row r="49" spans="2:6" x14ac:dyDescent="0.3">
      <c r="F49" s="3">
        <f>Tableau14[[#This Row],[Nombre de jours prévisionnels (entre mi-novembre 2024 et fin septembre 2025)]]*Tableau14[[#This Row],[Coût/jour (plafonné à 550 €/j)]]</f>
        <v>0</v>
      </c>
    </row>
    <row r="50" spans="2:6" x14ac:dyDescent="0.3">
      <c r="F50" s="3">
        <f>Tableau14[[#This Row],[Nombre de jours prévisionnels (entre mi-novembre 2024 et fin septembre 2025)]]*Tableau14[[#This Row],[Coût/jour (plafonné à 550 €/j)]]</f>
        <v>0</v>
      </c>
    </row>
    <row r="51" spans="2:6" x14ac:dyDescent="0.3">
      <c r="F51" s="3">
        <f>Tableau14[[#This Row],[Nombre de jours prévisionnels (entre mi-novembre 2024 et fin septembre 2025)]]*Tableau14[[#This Row],[Coût/jour (plafonné à 550 €/j)]]</f>
        <v>0</v>
      </c>
    </row>
    <row r="52" spans="2:6" x14ac:dyDescent="0.3">
      <c r="B52" s="3" t="s">
        <v>149</v>
      </c>
      <c r="F52" s="8">
        <f>SUM(Tableau14[[Coût total ]])</f>
        <v>0</v>
      </c>
    </row>
  </sheetData>
  <mergeCells count="2">
    <mergeCell ref="B1:J1"/>
    <mergeCell ref="B4:C4"/>
  </mergeCells>
  <pageMargins left="0.7" right="0.7" top="0.75" bottom="0.75" header="0.3" footer="0.3"/>
  <pageSetup paperSize="9" scale="33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workbookViewId="0">
      <selection activeCell="J23" sqref="J23"/>
    </sheetView>
  </sheetViews>
  <sheetFormatPr baseColWidth="10" defaultColWidth="11.5546875" defaultRowHeight="14.4" x14ac:dyDescent="0.3"/>
  <cols>
    <col min="1" max="7" width="11.5546875" style="3"/>
    <col min="8" max="8" width="26.44140625" style="3" customWidth="1"/>
    <col min="9" max="9" width="18.44140625" style="3" customWidth="1"/>
    <col min="10" max="10" width="46.33203125" style="3" customWidth="1"/>
    <col min="11" max="11" width="64.77734375" style="3" customWidth="1"/>
    <col min="12" max="12" width="12.6640625" style="3" customWidth="1"/>
    <col min="13" max="16384" width="11.5546875" style="3"/>
  </cols>
  <sheetData>
    <row r="3" spans="1:10" x14ac:dyDescent="0.3">
      <c r="J3" s="23" t="s">
        <v>0</v>
      </c>
    </row>
    <row r="4" spans="1:10" x14ac:dyDescent="0.3">
      <c r="J4" s="23" t="s">
        <v>1</v>
      </c>
    </row>
    <row r="5" spans="1:10" x14ac:dyDescent="0.3">
      <c r="J5" s="23" t="s">
        <v>2</v>
      </c>
    </row>
    <row r="6" spans="1:10" x14ac:dyDescent="0.3">
      <c r="J6" s="23" t="s">
        <v>3</v>
      </c>
    </row>
    <row r="7" spans="1:10" x14ac:dyDescent="0.3">
      <c r="J7" s="23" t="s">
        <v>4</v>
      </c>
    </row>
    <row r="8" spans="1:10" x14ac:dyDescent="0.3">
      <c r="J8" s="3" t="s">
        <v>227</v>
      </c>
    </row>
    <row r="9" spans="1:10" x14ac:dyDescent="0.3">
      <c r="J9" s="3" t="s">
        <v>231</v>
      </c>
    </row>
    <row r="10" spans="1:10" x14ac:dyDescent="0.3">
      <c r="J10" s="3" t="s">
        <v>232</v>
      </c>
    </row>
    <row r="11" spans="1:10" x14ac:dyDescent="0.3">
      <c r="J11" s="3" t="s">
        <v>233</v>
      </c>
    </row>
    <row r="12" spans="1:10" x14ac:dyDescent="0.3">
      <c r="A12" s="3" t="s">
        <v>156</v>
      </c>
      <c r="J12" s="3" t="s">
        <v>228</v>
      </c>
    </row>
    <row r="13" spans="1:10" x14ac:dyDescent="0.3">
      <c r="A13" s="3" t="s">
        <v>157</v>
      </c>
      <c r="J13" s="3" t="s">
        <v>234</v>
      </c>
    </row>
    <row r="14" spans="1:10" x14ac:dyDescent="0.3">
      <c r="J14" s="3" t="s">
        <v>235</v>
      </c>
    </row>
    <row r="15" spans="1:10" x14ac:dyDescent="0.3">
      <c r="A15" s="39" t="s">
        <v>175</v>
      </c>
      <c r="J15" s="3" t="s">
        <v>229</v>
      </c>
    </row>
    <row r="16" spans="1:10" x14ac:dyDescent="0.3">
      <c r="A16" s="39" t="s">
        <v>176</v>
      </c>
      <c r="J16" s="3" t="s">
        <v>236</v>
      </c>
    </row>
    <row r="17" spans="1:10" x14ac:dyDescent="0.3">
      <c r="A17" s="39" t="s">
        <v>177</v>
      </c>
      <c r="J17" s="3" t="s">
        <v>230</v>
      </c>
    </row>
    <row r="18" spans="1:10" x14ac:dyDescent="0.3">
      <c r="A18" s="39" t="s">
        <v>178</v>
      </c>
    </row>
    <row r="19" spans="1:10" x14ac:dyDescent="0.3">
      <c r="A19" s="39"/>
    </row>
    <row r="20" spans="1:10" x14ac:dyDescent="0.3">
      <c r="A20" s="38"/>
    </row>
    <row r="21" spans="1:10" x14ac:dyDescent="0.3">
      <c r="A21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Lisez-moi</vt:lpstr>
      <vt:lpstr>1_1 Liste des communes 2025</vt:lpstr>
      <vt:lpstr>1_2 Liste des communes 2026</vt:lpstr>
      <vt:lpstr>1_3 Liste des communes 2027</vt:lpstr>
      <vt:lpstr>2_1 MAEC 2025</vt:lpstr>
      <vt:lpstr>2_2 MAEC 2026</vt:lpstr>
      <vt:lpstr>2_3 MAEC 2027</vt:lpstr>
      <vt:lpstr>3_Animation 2025</vt:lpstr>
      <vt:lpstr>LIST</vt:lpstr>
      <vt:lpstr>Commentaires opérateurs</vt:lpstr>
      <vt:lpstr>Référentiel MAEC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2024-07-04T08:31:21Z</cp:lastPrinted>
  <dcterms:created xsi:type="dcterms:W3CDTF">2022-07-27T13:13:20Z</dcterms:created>
  <dcterms:modified xsi:type="dcterms:W3CDTF">2024-07-25T12:13:33Z</dcterms:modified>
</cp:coreProperties>
</file>